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017"/>
  <workbookPr defaultThemeVersion="124226"/>
  <bookViews>
    <workbookView xWindow="480" yWindow="120" windowWidth="18195" windowHeight="8445"/>
  </bookViews>
  <sheets>
    <sheet name="Expenditures" sheetId="1" r:id="rId1"/>
    <sheet name="Report" sheetId="2" r:id="rId2"/>
    <sheet name="Balance" sheetId="3" r:id="rId3"/>
  </sheets>
  <externalReferences>
    <externalReference r:id="rId4"/>
  </externalReferences>
  <calcPr calcId="144315"/>
</workbook>
</file>

<file path=xl/calcChain.xml><?xml version="1.0" encoding="utf-8"?>
<calcChain xmlns="http://schemas.openxmlformats.org/spreadsheetml/2006/main">
  <c r="H5" i="2" l="1"/>
  <c r="H6" i="2"/>
  <c r="H7" i="2"/>
  <c r="H8" i="2"/>
  <c r="H9" i="2"/>
  <c r="H10" i="2"/>
  <c r="H11" i="2"/>
  <c r="H12" i="2"/>
  <c r="H13" i="2"/>
  <c r="H14" i="2"/>
  <c r="H15" i="2"/>
  <c r="H16" i="2"/>
  <c r="H17" i="2"/>
  <c r="H4" i="2"/>
  <c r="G10" i="2"/>
  <c r="G13" i="2"/>
  <c r="G9" i="2"/>
  <c r="I13" i="3" l="1"/>
  <c r="I12" i="3"/>
  <c r="I5" i="3"/>
  <c r="I7" i="3"/>
  <c r="I11" i="3" s="1"/>
  <c r="G21" i="1"/>
  <c r="G20" i="1"/>
  <c r="G19" i="1"/>
  <c r="I37" i="3"/>
  <c r="I38" i="3"/>
  <c r="I36" i="3"/>
  <c r="F36" i="3"/>
  <c r="J36" i="3" s="1"/>
  <c r="I8" i="3" l="1"/>
  <c r="F37" i="3"/>
  <c r="D6" i="3"/>
  <c r="D7" i="3"/>
  <c r="D8" i="3"/>
  <c r="E5" i="3" s="1"/>
  <c r="D12" i="3"/>
  <c r="H7" i="3"/>
  <c r="H11" i="3" s="1"/>
  <c r="G7" i="3"/>
  <c r="G11" i="3" s="1"/>
  <c r="F7" i="3"/>
  <c r="F11" i="3" s="1"/>
  <c r="E7" i="3"/>
  <c r="E11" i="3" s="1"/>
  <c r="D11" i="3"/>
  <c r="H6" i="3"/>
  <c r="G6" i="3"/>
  <c r="F6" i="3"/>
  <c r="E6" i="3"/>
  <c r="D5" i="3"/>
  <c r="F38" i="3" l="1"/>
  <c r="J37" i="3"/>
  <c r="E8" i="3"/>
  <c r="F5" i="3" s="1"/>
  <c r="F8" i="3" s="1"/>
  <c r="G5" i="3" s="1"/>
  <c r="G8" i="3" s="1"/>
  <c r="H5" i="3" s="1"/>
  <c r="H8" i="3" s="1"/>
  <c r="D13" i="3"/>
  <c r="J38" i="3" l="1"/>
  <c r="G18" i="1"/>
  <c r="G17" i="1"/>
  <c r="E12" i="2" s="1"/>
  <c r="G16" i="1"/>
  <c r="E10" i="2" s="1"/>
  <c r="G15" i="1"/>
  <c r="E7" i="2" s="1"/>
  <c r="G14" i="1"/>
  <c r="G13" i="1"/>
  <c r="D6" i="2" s="1"/>
  <c r="G12" i="1"/>
  <c r="G11" i="1"/>
  <c r="C15" i="2" s="1"/>
  <c r="G10" i="1"/>
  <c r="C16" i="2" s="1"/>
  <c r="G9" i="1"/>
  <c r="C9" i="2" s="1"/>
  <c r="G8" i="1"/>
  <c r="G7" i="1"/>
  <c r="C13" i="2" s="1"/>
  <c r="G6" i="1"/>
  <c r="C14" i="2" s="1"/>
  <c r="G5" i="1"/>
  <c r="G4" i="1"/>
  <c r="C5" i="2" s="1"/>
  <c r="G3" i="1"/>
  <c r="E12" i="3" l="1"/>
  <c r="E13" i="3" s="1"/>
  <c r="C4" i="2"/>
  <c r="F12" i="3"/>
  <c r="F13" i="3" s="1"/>
  <c r="D10" i="2"/>
  <c r="G12" i="3"/>
  <c r="G13" i="3" s="1"/>
  <c r="E4" i="2"/>
  <c r="H12" i="3"/>
  <c r="H13" i="3" s="1"/>
  <c r="F12" i="2"/>
  <c r="H18" i="2" l="1"/>
</calcChain>
</file>

<file path=xl/sharedStrings.xml><?xml version="1.0" encoding="utf-8"?>
<sst xmlns="http://schemas.openxmlformats.org/spreadsheetml/2006/main" count="88" uniqueCount="64">
  <si>
    <t># CK</t>
  </si>
  <si>
    <t>Descripción</t>
  </si>
  <si>
    <t>Withdrawal for buying materials for 25 latrines</t>
  </si>
  <si>
    <t>M010-00002-23846</t>
  </si>
  <si>
    <t>Payment for transporting 25 latrines and 25 filters</t>
  </si>
  <si>
    <t>Withdrawal for buying 100 bags of cement</t>
  </si>
  <si>
    <t>Payment for Heath Promoter Salary (reimbursement to Trojes Account)</t>
  </si>
  <si>
    <t>Payment for Supervisor Salary (reimbursement to Trojes Account)</t>
  </si>
  <si>
    <t>M010-00002-26341</t>
  </si>
  <si>
    <t>Truck Rental for PWX Project</t>
  </si>
  <si>
    <t>Payment for installing 25 latrines</t>
  </si>
  <si>
    <t>Payment for Building 25 latrines</t>
  </si>
  <si>
    <t>Withdrawal for diesel (deposit to Trojes Account 11-401-015419-8)</t>
  </si>
  <si>
    <t>Office Rental for Trojes  (deposit to Trojes Account 11-401-015419-8)</t>
  </si>
  <si>
    <t>Latrines materials</t>
  </si>
  <si>
    <t>M010-00001-37028</t>
  </si>
  <si>
    <t>Cell Phone service</t>
  </si>
  <si>
    <t>Payment for latrine educational drawings</t>
  </si>
  <si>
    <t>NA</t>
  </si>
  <si>
    <t>25 educational posters for latrines</t>
  </si>
  <si>
    <t>Receipts</t>
  </si>
  <si>
    <t>Date</t>
  </si>
  <si>
    <t>Exchange Rate</t>
  </si>
  <si>
    <t>Latrines</t>
  </si>
  <si>
    <t>Transportation of materials for latrines</t>
  </si>
  <si>
    <t>Office rental, internet, electricity</t>
  </si>
  <si>
    <t>Cell phones</t>
  </si>
  <si>
    <t>Office supplies</t>
  </si>
  <si>
    <t>Truck fuel and maintenance</t>
  </si>
  <si>
    <t>Training material for health &amp; hygiene workshops</t>
  </si>
  <si>
    <t>Training material for latrine users</t>
  </si>
  <si>
    <t>Driver</t>
  </si>
  <si>
    <t>Mason (maestro de obra) for latrines</t>
  </si>
  <si>
    <t>Builder</t>
  </si>
  <si>
    <t>Field laborers (filters)</t>
  </si>
  <si>
    <t>Total</t>
  </si>
  <si>
    <t>Truck Rental</t>
  </si>
  <si>
    <t>Total Project Expend</t>
  </si>
  <si>
    <t>Lps (chequings): 11-401-015418-0</t>
  </si>
  <si>
    <t>Opening balance</t>
  </si>
  <si>
    <t>Credits</t>
  </si>
  <si>
    <t>Debits</t>
  </si>
  <si>
    <t>Closing balance</t>
  </si>
  <si>
    <t>End of month petty cash</t>
  </si>
  <si>
    <t>Reimbursements</t>
  </si>
  <si>
    <t>Expenditures according to the account (withdrawals - change in petty cash)</t>
  </si>
  <si>
    <t>Expenditures (according to expenditures tab)</t>
  </si>
  <si>
    <t>Diference</t>
  </si>
  <si>
    <t>Detail</t>
  </si>
  <si>
    <t>Credit</t>
  </si>
  <si>
    <t>Withdrawal</t>
  </si>
  <si>
    <t>Balance</t>
  </si>
  <si>
    <t>Initial Balance</t>
  </si>
  <si>
    <t>Deposit from PWW</t>
  </si>
  <si>
    <t xml:space="preserve">Latrine materials </t>
  </si>
  <si>
    <t>Cell Phone Service</t>
  </si>
  <si>
    <t>Latrine educational drawing</t>
  </si>
  <si>
    <t>Latrine educational posters</t>
  </si>
  <si>
    <t>Check Number</t>
  </si>
  <si>
    <t>Ammount ($)</t>
  </si>
  <si>
    <t>Ammount Lps</t>
  </si>
  <si>
    <t>Exchange:</t>
  </si>
  <si>
    <t>Payment for a second health promoter</t>
  </si>
  <si>
    <t xml:space="preserve">Health Promoter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</si>
</sst>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[$-409]d\-mmm\-yy;@"/>
    <numFmt numFmtId="165" formatCode="000"/>
    <numFmt numFmtId="166" formatCode="0.00_);\(0.00\)"/>
    <numFmt numFmtId="167" formatCode="[$-409]mmm\-yy;@"/>
    <numFmt numFmtId="168" formatCode="_-[$$-409]* #,##0.00_ ;_-[$$-409]* \-#,##0.00\ ;_-[$$-409]* &quot;-&quot;??_ ;_-@_ "/>
    <numFmt numFmtId="169" formatCode="[$-C0A]d\-mmm\-yy;@"/>
    <numFmt numFmtId="170" formatCode="_ [$L.-480A]\ * #,##0.00_ ;_ [$L.-480A]\ * \-#,##0.00_ ;_ [$L.-480A]\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indexed="18"/>
      <name val="Arial Narrow"/>
      <family val="2"/>
    </font>
    <font>
      <b/>
      <sz val="10"/>
      <color theme="1"/>
      <name val="Arial"/>
      <family val="2"/>
    </font>
    <font>
      <b/>
      <sz val="10"/>
      <name val="Arial Narrow"/>
      <family val="2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42">
    <xf numFmtId="0" fontId="0" fillId="0" borderId="0" xfId="0"/>
    <xf numFmtId="0" fontId="2" fillId="0" borderId="0" xfId="0" applyFont="1"/>
    <xf numFmtId="0" fontId="4" fillId="0" borderId="2" xfId="0" applyFont="1" applyBorder="1"/>
    <xf numFmtId="0" fontId="3" fillId="0" borderId="2" xfId="0" applyFont="1" applyFill="1" applyBorder="1" applyProtection="1">
      <protection locked="0"/>
    </xf>
    <xf numFmtId="0" fontId="3" fillId="0" borderId="2" xfId="0" applyFont="1" applyFill="1" applyBorder="1"/>
    <xf numFmtId="0" fontId="6" fillId="0" borderId="2" xfId="0" applyFont="1" applyFill="1" applyBorder="1"/>
    <xf numFmtId="167" fontId="5" fillId="0" borderId="2" xfId="0" applyNumberFormat="1" applyFont="1" applyBorder="1"/>
    <xf numFmtId="0" fontId="5" fillId="0" borderId="2" xfId="0" applyFont="1" applyBorder="1"/>
    <xf numFmtId="168" fontId="5" fillId="0" borderId="2" xfId="0" applyNumberFormat="1" applyFont="1" applyBorder="1"/>
    <xf numFmtId="168" fontId="6" fillId="0" borderId="2" xfId="0" applyNumberFormat="1" applyFont="1" applyBorder="1"/>
    <xf numFmtId="164" fontId="2" fillId="0" borderId="3" xfId="0" applyNumberFormat="1" applyFont="1" applyBorder="1"/>
    <xf numFmtId="169" fontId="2" fillId="0" borderId="4" xfId="0" applyNumberFormat="1" applyFont="1" applyBorder="1"/>
    <xf numFmtId="167" fontId="2" fillId="0" borderId="5" xfId="0" applyNumberFormat="1" applyFont="1" applyBorder="1"/>
    <xf numFmtId="167" fontId="2" fillId="0" borderId="6" xfId="0" applyNumberFormat="1" applyFont="1" applyBorder="1"/>
    <xf numFmtId="0" fontId="2" fillId="0" borderId="7" xfId="0" applyFont="1" applyBorder="1"/>
    <xf numFmtId="167" fontId="2" fillId="0" borderId="7" xfId="0" applyNumberFormat="1" applyFont="1" applyBorder="1"/>
    <xf numFmtId="164" fontId="2" fillId="0" borderId="8" xfId="0" applyNumberFormat="1" applyFont="1" applyBorder="1"/>
    <xf numFmtId="0" fontId="2" fillId="0" borderId="9" xfId="0" applyFont="1" applyBorder="1"/>
    <xf numFmtId="43" fontId="7" fillId="0" borderId="9" xfId="1" applyFont="1" applyBorder="1"/>
    <xf numFmtId="43" fontId="7" fillId="0" borderId="9" xfId="1" applyFont="1" applyFill="1" applyBorder="1"/>
    <xf numFmtId="43" fontId="7" fillId="0" borderId="1" xfId="1" applyFont="1" applyBorder="1"/>
    <xf numFmtId="164" fontId="2" fillId="0" borderId="10" xfId="0" applyNumberFormat="1" applyFont="1" applyBorder="1"/>
    <xf numFmtId="0" fontId="2" fillId="0" borderId="11" xfId="0" applyFont="1" applyBorder="1"/>
    <xf numFmtId="43" fontId="2" fillId="0" borderId="9" xfId="1" applyFont="1" applyBorder="1"/>
    <xf numFmtId="43" fontId="2" fillId="0" borderId="1" xfId="1" applyFont="1" applyBorder="1"/>
    <xf numFmtId="164" fontId="2" fillId="0" borderId="12" xfId="0" applyNumberFormat="1" applyFont="1" applyBorder="1"/>
    <xf numFmtId="0" fontId="2" fillId="0" borderId="13" xfId="0" applyFont="1" applyBorder="1"/>
    <xf numFmtId="43" fontId="2" fillId="0" borderId="14" xfId="1" applyFont="1" applyBorder="1"/>
    <xf numFmtId="43" fontId="2" fillId="0" borderId="15" xfId="1" applyFont="1" applyBorder="1"/>
    <xf numFmtId="43" fontId="7" fillId="0" borderId="18" xfId="1" applyFont="1" applyBorder="1"/>
    <xf numFmtId="43" fontId="7" fillId="0" borderId="19" xfId="1" applyFont="1" applyBorder="1"/>
    <xf numFmtId="43" fontId="7" fillId="0" borderId="22" xfId="1" applyFont="1" applyBorder="1"/>
    <xf numFmtId="164" fontId="2" fillId="0" borderId="23" xfId="0" applyNumberFormat="1" applyFont="1" applyBorder="1"/>
    <xf numFmtId="0" fontId="2" fillId="0" borderId="24" xfId="0" applyFont="1" applyBorder="1"/>
    <xf numFmtId="43" fontId="7" fillId="0" borderId="25" xfId="1" applyFont="1" applyBorder="1"/>
    <xf numFmtId="164" fontId="3" fillId="0" borderId="2" xfId="0" applyNumberFormat="1" applyFont="1" applyBorder="1"/>
    <xf numFmtId="164" fontId="5" fillId="0" borderId="2" xfId="0" applyNumberFormat="1" applyFont="1" applyBorder="1"/>
    <xf numFmtId="170" fontId="5" fillId="0" borderId="2" xfId="0" applyNumberFormat="1" applyFont="1" applyBorder="1"/>
    <xf numFmtId="0" fontId="0" fillId="0" borderId="26" xfId="0" applyBorder="1"/>
    <xf numFmtId="0" fontId="0" fillId="0" borderId="27" xfId="0" applyBorder="1"/>
    <xf numFmtId="14" fontId="0" fillId="0" borderId="28" xfId="0" applyNumberFormat="1" applyBorder="1"/>
    <xf numFmtId="0" fontId="8" fillId="0" borderId="2" xfId="0" applyFont="1" applyBorder="1"/>
    <xf numFmtId="168" fontId="8" fillId="0" borderId="2" xfId="0" applyNumberFormat="1" applyFont="1" applyBorder="1"/>
    <xf numFmtId="164" fontId="3" fillId="0" borderId="30" xfId="0" applyNumberFormat="1" applyFont="1" applyBorder="1"/>
    <xf numFmtId="0" fontId="5" fillId="0" borderId="30" xfId="0" applyFont="1" applyBorder="1"/>
    <xf numFmtId="170" fontId="5" fillId="0" borderId="30" xfId="0" applyNumberFormat="1" applyFont="1" applyBorder="1"/>
    <xf numFmtId="168" fontId="8" fillId="0" borderId="30" xfId="0" applyNumberFormat="1" applyFont="1" applyBorder="1"/>
    <xf numFmtId="164" fontId="5" fillId="0" borderId="29" xfId="0" applyNumberFormat="1" applyFont="1" applyBorder="1"/>
    <xf numFmtId="0" fontId="5" fillId="0" borderId="29" xfId="0" applyFont="1" applyBorder="1"/>
    <xf numFmtId="170" fontId="5" fillId="0" borderId="29" xfId="0" applyNumberFormat="1" applyFont="1" applyBorder="1"/>
    <xf numFmtId="168" fontId="8" fillId="0" borderId="29" xfId="0" applyNumberFormat="1" applyFont="1" applyBorder="1"/>
    <xf numFmtId="164" fontId="3" fillId="0" borderId="29" xfId="0" applyNumberFormat="1" applyFont="1" applyBorder="1"/>
    <xf numFmtId="0" fontId="5" fillId="0" borderId="2" xfId="0" applyFont="1" applyFill="1" applyBorder="1"/>
    <xf numFmtId="0" fontId="3" fillId="0" borderId="2" xfId="0" applyNumberFormat="1" applyFont="1" applyBorder="1" applyAlignment="1" applyProtection="1">
      <alignment horizontal="center"/>
      <protection locked="0"/>
    </xf>
    <xf numFmtId="43" fontId="3" fillId="0" borderId="2" xfId="1" applyFont="1" applyBorder="1"/>
    <xf numFmtId="0" fontId="3" fillId="0" borderId="2" xfId="0" applyFont="1" applyBorder="1" applyProtection="1">
      <protection locked="0"/>
    </xf>
    <xf numFmtId="43" fontId="3" fillId="0" borderId="2" xfId="1" applyFont="1" applyFill="1" applyBorder="1"/>
    <xf numFmtId="0" fontId="3" fillId="0" borderId="2" xfId="0" applyFont="1" applyBorder="1"/>
    <xf numFmtId="166" fontId="3" fillId="0" borderId="2" xfId="0" applyNumberFormat="1" applyFont="1" applyBorder="1" applyProtection="1">
      <protection locked="0"/>
    </xf>
    <xf numFmtId="0" fontId="3" fillId="0" borderId="2" xfId="0" applyFont="1" applyFill="1" applyBorder="1" applyAlignment="1" applyProtection="1">
      <alignment vertical="justify"/>
      <protection locked="0"/>
    </xf>
    <xf numFmtId="1" fontId="3" fillId="0" borderId="2" xfId="0" applyNumberFormat="1" applyFont="1" applyBorder="1" applyAlignment="1" applyProtection="1">
      <alignment horizontal="center"/>
      <protection locked="0"/>
    </xf>
    <xf numFmtId="0" fontId="3" fillId="0" borderId="30" xfId="0" applyFont="1" applyBorder="1"/>
    <xf numFmtId="0" fontId="3" fillId="0" borderId="30" xfId="0" applyFont="1" applyFill="1" applyBorder="1"/>
    <xf numFmtId="0" fontId="3" fillId="0" borderId="30" xfId="0" applyNumberFormat="1" applyFont="1" applyBorder="1" applyAlignment="1" applyProtection="1">
      <alignment horizontal="center"/>
      <protection locked="0"/>
    </xf>
    <xf numFmtId="166" fontId="3" fillId="0" borderId="30" xfId="0" applyNumberFormat="1" applyFont="1" applyBorder="1" applyProtection="1">
      <protection locked="0"/>
    </xf>
    <xf numFmtId="0" fontId="3" fillId="0" borderId="30" xfId="0" applyFont="1" applyBorder="1" applyProtection="1">
      <protection locked="0"/>
    </xf>
    <xf numFmtId="0" fontId="5" fillId="0" borderId="29" xfId="0" applyFont="1" applyFill="1" applyBorder="1"/>
    <xf numFmtId="0" fontId="3" fillId="0" borderId="29" xfId="0" applyNumberFormat="1" applyFont="1" applyBorder="1" applyAlignment="1" applyProtection="1">
      <alignment horizontal="center"/>
      <protection locked="0"/>
    </xf>
    <xf numFmtId="43" fontId="3" fillId="0" borderId="29" xfId="1" applyFont="1" applyBorder="1"/>
    <xf numFmtId="0" fontId="3" fillId="0" borderId="29" xfId="0" applyFont="1" applyBorder="1" applyProtection="1">
      <protection locked="0"/>
    </xf>
    <xf numFmtId="0" fontId="3" fillId="0" borderId="30" xfId="0" applyFont="1" applyFill="1" applyBorder="1" applyAlignment="1" applyProtection="1">
      <alignment vertical="justify"/>
      <protection locked="0"/>
    </xf>
    <xf numFmtId="0" fontId="3" fillId="0" borderId="29" xfId="0" applyFont="1" applyBorder="1"/>
    <xf numFmtId="0" fontId="3" fillId="0" borderId="29" xfId="0" applyFont="1" applyFill="1" applyBorder="1"/>
    <xf numFmtId="166" fontId="3" fillId="0" borderId="29" xfId="0" applyNumberFormat="1" applyFont="1" applyBorder="1" applyProtection="1">
      <protection locked="0"/>
    </xf>
    <xf numFmtId="164" fontId="3" fillId="0" borderId="31" xfId="0" applyNumberFormat="1" applyFont="1" applyBorder="1" applyProtection="1">
      <protection locked="0"/>
    </xf>
    <xf numFmtId="2" fontId="3" fillId="0" borderId="32" xfId="0" applyNumberFormat="1" applyFont="1" applyBorder="1" applyProtection="1">
      <protection locked="0"/>
    </xf>
    <xf numFmtId="164" fontId="5" fillId="0" borderId="31" xfId="0" applyNumberFormat="1" applyFont="1" applyBorder="1"/>
    <xf numFmtId="164" fontId="5" fillId="0" borderId="33" xfId="0" applyNumberFormat="1" applyFont="1" applyBorder="1"/>
    <xf numFmtId="2" fontId="3" fillId="0" borderId="34" xfId="0" applyNumberFormat="1" applyFont="1" applyBorder="1" applyProtection="1">
      <protection locked="0"/>
    </xf>
    <xf numFmtId="164" fontId="3" fillId="0" borderId="35" xfId="0" applyNumberFormat="1" applyFont="1" applyBorder="1" applyProtection="1">
      <protection locked="0"/>
    </xf>
    <xf numFmtId="2" fontId="3" fillId="0" borderId="36" xfId="0" applyNumberFormat="1" applyFont="1" applyBorder="1" applyProtection="1">
      <protection locked="0"/>
    </xf>
    <xf numFmtId="164" fontId="3" fillId="0" borderId="33" xfId="0" applyNumberFormat="1" applyFont="1" applyBorder="1" applyProtection="1">
      <protection locked="0"/>
    </xf>
    <xf numFmtId="0" fontId="5" fillId="0" borderId="30" xfId="0" applyFont="1" applyFill="1" applyBorder="1"/>
    <xf numFmtId="43" fontId="3" fillId="0" borderId="30" xfId="1" applyFont="1" applyBorder="1"/>
    <xf numFmtId="164" fontId="9" fillId="0" borderId="37" xfId="0" applyNumberFormat="1" applyFont="1" applyBorder="1" applyAlignment="1" applyProtection="1">
      <alignment vertical="top" wrapText="1"/>
      <protection locked="0"/>
    </xf>
    <xf numFmtId="165" fontId="9" fillId="0" borderId="38" xfId="0" applyNumberFormat="1" applyFont="1" applyBorder="1" applyAlignment="1" applyProtection="1">
      <alignment vertical="top" wrapText="1"/>
      <protection locked="0"/>
    </xf>
    <xf numFmtId="0" fontId="9" fillId="0" borderId="38" xfId="0" applyFont="1" applyBorder="1" applyAlignment="1" applyProtection="1">
      <alignment vertical="justify" wrapText="1"/>
      <protection locked="0"/>
    </xf>
    <xf numFmtId="0" fontId="9" fillId="0" borderId="38" xfId="0" applyNumberFormat="1" applyFont="1" applyBorder="1" applyAlignment="1" applyProtection="1">
      <alignment horizontal="center" vertical="top" wrapText="1"/>
      <protection locked="0"/>
    </xf>
    <xf numFmtId="0" fontId="9" fillId="0" borderId="38" xfId="0" applyFont="1" applyBorder="1" applyAlignment="1" applyProtection="1">
      <alignment horizontal="center" vertical="top" wrapText="1"/>
      <protection locked="0"/>
    </xf>
    <xf numFmtId="0" fontId="9" fillId="0" borderId="39" xfId="0" applyFont="1" applyBorder="1" applyAlignment="1" applyProtection="1">
      <alignment horizontal="center" vertical="top" wrapText="1"/>
      <protection locked="0"/>
    </xf>
    <xf numFmtId="166" fontId="9" fillId="0" borderId="38" xfId="0" applyNumberFormat="1" applyFont="1" applyBorder="1" applyAlignment="1" applyProtection="1">
      <alignment horizontal="center" vertical="top" wrapText="1"/>
      <protection locked="0"/>
    </xf>
    <xf numFmtId="164" fontId="9" fillId="0" borderId="0" xfId="0" applyNumberFormat="1" applyFont="1"/>
    <xf numFmtId="0" fontId="9" fillId="0" borderId="0" xfId="0" applyFont="1"/>
    <xf numFmtId="0" fontId="5" fillId="0" borderId="0" xfId="0" applyFont="1"/>
    <xf numFmtId="2" fontId="5" fillId="0" borderId="0" xfId="0" applyNumberFormat="1" applyFont="1"/>
    <xf numFmtId="164" fontId="3" fillId="0" borderId="40" xfId="0" applyNumberFormat="1" applyFont="1" applyBorder="1"/>
    <xf numFmtId="0" fontId="5" fillId="0" borderId="40" xfId="0" applyFont="1" applyBorder="1"/>
    <xf numFmtId="170" fontId="5" fillId="0" borderId="40" xfId="0" applyNumberFormat="1" applyFont="1" applyBorder="1"/>
    <xf numFmtId="168" fontId="8" fillId="0" borderId="40" xfId="0" applyNumberFormat="1" applyFont="1" applyBorder="1"/>
    <xf numFmtId="170" fontId="5" fillId="0" borderId="43" xfId="0" applyNumberFormat="1" applyFont="1" applyBorder="1"/>
    <xf numFmtId="0" fontId="5" fillId="0" borderId="43" xfId="0" applyFont="1" applyBorder="1"/>
    <xf numFmtId="168" fontId="8" fillId="0" borderId="43" xfId="0" applyNumberFormat="1" applyFont="1" applyBorder="1"/>
    <xf numFmtId="0" fontId="5" fillId="0" borderId="0" xfId="0" applyFont="1" applyBorder="1"/>
    <xf numFmtId="164" fontId="5" fillId="0" borderId="45" xfId="0" applyNumberFormat="1" applyFont="1" applyBorder="1"/>
    <xf numFmtId="170" fontId="5" fillId="0" borderId="43" xfId="0" applyNumberFormat="1" applyFont="1" applyFill="1" applyBorder="1"/>
    <xf numFmtId="2" fontId="5" fillId="0" borderId="46" xfId="0" applyNumberFormat="1" applyFont="1" applyBorder="1"/>
    <xf numFmtId="14" fontId="5" fillId="0" borderId="31" xfId="0" applyNumberFormat="1" applyFont="1" applyBorder="1"/>
    <xf numFmtId="14" fontId="5" fillId="0" borderId="33" xfId="0" applyNumberFormat="1" applyFont="1" applyBorder="1"/>
    <xf numFmtId="2" fontId="5" fillId="0" borderId="34" xfId="0" applyNumberFormat="1" applyFont="1" applyBorder="1"/>
    <xf numFmtId="170" fontId="5" fillId="0" borderId="0" xfId="0" applyNumberFormat="1" applyFont="1" applyBorder="1"/>
    <xf numFmtId="168" fontId="8" fillId="0" borderId="0" xfId="0" applyNumberFormat="1" applyFont="1" applyBorder="1"/>
    <xf numFmtId="164" fontId="3" fillId="0" borderId="47" xfId="0" applyNumberFormat="1" applyFont="1" applyBorder="1" applyProtection="1">
      <protection locked="0"/>
    </xf>
    <xf numFmtId="0" fontId="3" fillId="0" borderId="48" xfId="0" applyFont="1" applyBorder="1"/>
    <xf numFmtId="0" fontId="3" fillId="0" borderId="48" xfId="0" applyFont="1" applyFill="1" applyBorder="1" applyAlignment="1" applyProtection="1">
      <alignment vertical="justify"/>
      <protection locked="0"/>
    </xf>
    <xf numFmtId="0" fontId="3" fillId="0" borderId="48" xfId="0" applyNumberFormat="1" applyFont="1" applyBorder="1" applyAlignment="1" applyProtection="1">
      <alignment horizontal="center"/>
      <protection locked="0"/>
    </xf>
    <xf numFmtId="166" fontId="3" fillId="0" borderId="48" xfId="0" applyNumberFormat="1" applyFont="1" applyBorder="1" applyProtection="1">
      <protection locked="0"/>
    </xf>
    <xf numFmtId="0" fontId="3" fillId="0" borderId="48" xfId="0" applyFont="1" applyBorder="1" applyProtection="1">
      <protection locked="0"/>
    </xf>
    <xf numFmtId="2" fontId="3" fillId="0" borderId="49" xfId="0" applyNumberFormat="1" applyFont="1" applyBorder="1" applyProtection="1">
      <protection locked="0"/>
    </xf>
    <xf numFmtId="0" fontId="3" fillId="0" borderId="43" xfId="0" applyFont="1" applyBorder="1" applyProtection="1">
      <protection locked="0"/>
    </xf>
    <xf numFmtId="0" fontId="5" fillId="0" borderId="32" xfId="0" applyFont="1" applyBorder="1"/>
    <xf numFmtId="164" fontId="2" fillId="0" borderId="41" xfId="0" applyNumberFormat="1" applyFont="1" applyBorder="1"/>
    <xf numFmtId="0" fontId="0" fillId="0" borderId="44" xfId="0" applyBorder="1"/>
    <xf numFmtId="43" fontId="7" fillId="0" borderId="50" xfId="1" applyFont="1" applyBorder="1"/>
    <xf numFmtId="164" fontId="3" fillId="0" borderId="51" xfId="0" applyNumberFormat="1" applyFont="1" applyBorder="1" applyProtection="1">
      <protection locked="0"/>
    </xf>
    <xf numFmtId="0" fontId="3" fillId="0" borderId="42" xfId="0" applyFont="1" applyBorder="1"/>
    <xf numFmtId="0" fontId="3" fillId="0" borderId="42" xfId="0" applyFont="1" applyFill="1" applyBorder="1" applyAlignment="1" applyProtection="1">
      <alignment vertical="justify"/>
      <protection locked="0"/>
    </xf>
    <xf numFmtId="0" fontId="3" fillId="0" borderId="42" xfId="0" applyNumberFormat="1" applyFont="1" applyBorder="1" applyAlignment="1" applyProtection="1">
      <alignment horizontal="center"/>
      <protection locked="0"/>
    </xf>
    <xf numFmtId="166" fontId="3" fillId="0" borderId="42" xfId="0" applyNumberFormat="1" applyFont="1" applyBorder="1" applyProtection="1">
      <protection locked="0"/>
    </xf>
    <xf numFmtId="0" fontId="3" fillId="0" borderId="42" xfId="0" applyFont="1" applyBorder="1" applyProtection="1">
      <protection locked="0"/>
    </xf>
    <xf numFmtId="2" fontId="3" fillId="0" borderId="52" xfId="0" applyNumberFormat="1" applyFont="1" applyBorder="1" applyProtection="1">
      <protection locked="0"/>
    </xf>
    <xf numFmtId="0" fontId="2" fillId="0" borderId="16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169" fontId="2" fillId="0" borderId="20" xfId="0" applyNumberFormat="1" applyFont="1" applyBorder="1" applyAlignment="1">
      <alignment horizontal="left"/>
    </xf>
    <xf numFmtId="169" fontId="2" fillId="0" borderId="21" xfId="0" applyNumberFormat="1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168" fontId="5" fillId="0" borderId="43" xfId="0" applyNumberFormat="1" applyFont="1" applyBorder="1"/>
    <xf numFmtId="168" fontId="5" fillId="0" borderId="46" xfId="0" applyNumberFormat="1" applyFont="1" applyBorder="1"/>
    <xf numFmtId="168" fontId="5" fillId="0" borderId="32" xfId="0" applyNumberFormat="1" applyFont="1" applyBorder="1"/>
    <xf numFmtId="168" fontId="5" fillId="0" borderId="29" xfId="0" applyNumberFormat="1" applyFont="1" applyBorder="1"/>
    <xf numFmtId="168" fontId="5" fillId="0" borderId="34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WX%20informe%20financiero%20February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"/>
      <sheetName val="PWW Expenditures"/>
      <sheetName val="PWW report"/>
      <sheetName val="PWW account"/>
      <sheetName val="PWX expenditures"/>
      <sheetName val="PWX report"/>
      <sheetName val="PWX account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xmlns:mc="http://schemas.openxmlformats.org/markup-compatibility/2006" xmlns:a14="http://schemas.microsoft.com/office/drawing/2010/main" val="1F497D" mc:Ignorable=""/>
      </a:dk2>
      <a:lt2>
        <a:srgbClr xmlns:mc="http://schemas.openxmlformats.org/markup-compatibility/2006" xmlns:a14="http://schemas.microsoft.com/office/drawing/2010/main" val="EEECE1" mc:Ignorable=""/>
      </a:lt2>
      <a:accent1>
        <a:srgbClr xmlns:mc="http://schemas.openxmlformats.org/markup-compatibility/2006" xmlns:a14="http://schemas.microsoft.com/office/drawing/2010/main" val="4F81BD" mc:Ignorable=""/>
      </a:accent1>
      <a:accent2>
        <a:srgbClr xmlns:mc="http://schemas.openxmlformats.org/markup-compatibility/2006" xmlns:a14="http://schemas.microsoft.com/office/drawing/2010/main" val="C0504D" mc:Ignorable=""/>
      </a:accent2>
      <a:accent3>
        <a:srgbClr xmlns:mc="http://schemas.openxmlformats.org/markup-compatibility/2006" xmlns:a14="http://schemas.microsoft.com/office/drawing/2010/main" val="9BBB59" mc:Ignorable=""/>
      </a:accent3>
      <a:accent4>
        <a:srgbClr xmlns:mc="http://schemas.openxmlformats.org/markup-compatibility/2006" xmlns:a14="http://schemas.microsoft.com/office/drawing/2010/main" val="8064A2" mc:Ignorable=""/>
      </a:accent4>
      <a:accent5>
        <a:srgbClr xmlns:mc="http://schemas.openxmlformats.org/markup-compatibility/2006" xmlns:a14="http://schemas.microsoft.com/office/drawing/2010/main" val="4BACC6" mc:Ignorable=""/>
      </a:accent5>
      <a:accent6>
        <a:srgbClr xmlns:mc="http://schemas.openxmlformats.org/markup-compatibility/2006" xmlns:a14="http://schemas.microsoft.com/office/drawing/2010/main" val="F79646" mc:Ignorable=""/>
      </a:accent6>
      <a:hlink>
        <a:srgbClr xmlns:mc="http://schemas.openxmlformats.org/markup-compatibility/2006" xmlns:a14="http://schemas.microsoft.com/office/drawing/2010/main" val="0000FF" mc:Ignorable=""/>
      </a:hlink>
      <a:folHlink>
        <a:srgbClr xmlns:mc="http://schemas.openxmlformats.org/markup-compatibility/2006" xmlns:a14="http://schemas.microsoft.com/office/drawing/2010/main" val="800080" mc:Ignorable="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xmlns:mc="http://schemas.openxmlformats.org/markup-compatibility/2006" xmlns:a14="http://schemas.microsoft.com/office/drawing/2010/main" val="000000" mc:Ignorable="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xmlns:mc="http://schemas.openxmlformats.org/markup-compatibility/2006" xmlns:a14="http://schemas.microsoft.com/office/drawing/2010/main" val="000000" mc:Ignorable="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J14" sqref="J14"/>
    </sheetView>
  </sheetViews>
  <sheetFormatPr defaultRowHeight="15" x14ac:dyDescent="0.25"/>
  <cols>
    <col min="1" max="1" width="10.5703125" bestFit="1" customWidth="1"/>
    <col min="2" max="2" width="10.140625" bestFit="1" customWidth="1"/>
    <col min="3" max="3" width="61.28515625" bestFit="1" customWidth="1"/>
    <col min="4" max="4" width="16.85546875" bestFit="1" customWidth="1"/>
    <col min="5" max="5" width="10.28515625" bestFit="1" customWidth="1"/>
    <col min="6" max="6" width="9.28515625" bestFit="1" customWidth="1"/>
    <col min="7" max="7" width="8.140625" bestFit="1" customWidth="1"/>
  </cols>
  <sheetData>
    <row r="1" spans="1:7" ht="15.75" thickBot="1" x14ac:dyDescent="0.3"/>
    <row r="2" spans="1:7" ht="26.25" thickBot="1" x14ac:dyDescent="0.3">
      <c r="A2" s="84" t="s">
        <v>21</v>
      </c>
      <c r="B2" s="85" t="s">
        <v>0</v>
      </c>
      <c r="C2" s="86" t="s">
        <v>1</v>
      </c>
      <c r="D2" s="87" t="s">
        <v>20</v>
      </c>
      <c r="E2" s="90" t="s">
        <v>60</v>
      </c>
      <c r="F2" s="88" t="s">
        <v>22</v>
      </c>
      <c r="G2" s="89" t="s">
        <v>59</v>
      </c>
    </row>
    <row r="3" spans="1:7" x14ac:dyDescent="0.25">
      <c r="A3" s="79">
        <v>40211</v>
      </c>
      <c r="B3" s="44">
        <v>34279260</v>
      </c>
      <c r="C3" s="82" t="s">
        <v>2</v>
      </c>
      <c r="D3" s="63" t="s">
        <v>3</v>
      </c>
      <c r="E3" s="83">
        <v>66457.09</v>
      </c>
      <c r="F3" s="65">
        <v>18.895099999999999</v>
      </c>
      <c r="G3" s="80">
        <f>E3/18.8951</f>
        <v>3517.1600044455968</v>
      </c>
    </row>
    <row r="4" spans="1:7" x14ac:dyDescent="0.25">
      <c r="A4" s="76">
        <v>40218</v>
      </c>
      <c r="B4" s="7">
        <v>34279261</v>
      </c>
      <c r="C4" s="52" t="s">
        <v>4</v>
      </c>
      <c r="D4" s="53">
        <v>515</v>
      </c>
      <c r="E4" s="54">
        <v>2500</v>
      </c>
      <c r="F4" s="55">
        <v>18.895099999999999</v>
      </c>
      <c r="G4" s="75">
        <f t="shared" ref="G4:G21" si="0">E4/18.8951</f>
        <v>132.3094347211711</v>
      </c>
    </row>
    <row r="5" spans="1:7" x14ac:dyDescent="0.25">
      <c r="A5" s="76">
        <v>40218</v>
      </c>
      <c r="B5" s="7">
        <v>34279262</v>
      </c>
      <c r="C5" s="52" t="s">
        <v>5</v>
      </c>
      <c r="D5" s="53">
        <v>143</v>
      </c>
      <c r="E5" s="54">
        <v>14200</v>
      </c>
      <c r="F5" s="55">
        <v>18.895099999999999</v>
      </c>
      <c r="G5" s="75">
        <f t="shared" si="0"/>
        <v>751.51758921625185</v>
      </c>
    </row>
    <row r="6" spans="1:7" x14ac:dyDescent="0.25">
      <c r="A6" s="76">
        <v>40227</v>
      </c>
      <c r="B6" s="7">
        <v>34279265</v>
      </c>
      <c r="C6" s="52" t="s">
        <v>6</v>
      </c>
      <c r="D6" s="53">
        <v>1102</v>
      </c>
      <c r="E6" s="54">
        <v>8370.52</v>
      </c>
      <c r="F6" s="55">
        <v>18.895099999999999</v>
      </c>
      <c r="G6" s="75">
        <f t="shared" si="0"/>
        <v>442.99950780890288</v>
      </c>
    </row>
    <row r="7" spans="1:7" x14ac:dyDescent="0.25">
      <c r="A7" s="76">
        <v>40227</v>
      </c>
      <c r="B7" s="7">
        <v>34279263</v>
      </c>
      <c r="C7" s="52" t="s">
        <v>7</v>
      </c>
      <c r="D7" s="53">
        <v>1101</v>
      </c>
      <c r="E7" s="54">
        <v>11167</v>
      </c>
      <c r="F7" s="55">
        <v>18.895099999999999</v>
      </c>
      <c r="G7" s="75">
        <f t="shared" si="0"/>
        <v>590.99978301252713</v>
      </c>
    </row>
    <row r="8" spans="1:7" x14ac:dyDescent="0.25">
      <c r="A8" s="76">
        <v>40227</v>
      </c>
      <c r="B8" s="7">
        <v>34279264</v>
      </c>
      <c r="C8" s="52" t="s">
        <v>2</v>
      </c>
      <c r="D8" s="53" t="s">
        <v>8</v>
      </c>
      <c r="E8" s="54">
        <v>2387.84</v>
      </c>
      <c r="F8" s="55">
        <v>18.895099999999999</v>
      </c>
      <c r="G8" s="75">
        <f t="shared" si="0"/>
        <v>126.37350424184049</v>
      </c>
    </row>
    <row r="9" spans="1:7" x14ac:dyDescent="0.25">
      <c r="A9" s="76">
        <v>40233</v>
      </c>
      <c r="B9" s="7">
        <v>34279268</v>
      </c>
      <c r="C9" s="52" t="s">
        <v>9</v>
      </c>
      <c r="D9" s="53">
        <v>1103</v>
      </c>
      <c r="E9" s="56">
        <v>11337.06</v>
      </c>
      <c r="F9" s="55">
        <v>18.895099999999999</v>
      </c>
      <c r="G9" s="75">
        <f t="shared" si="0"/>
        <v>600</v>
      </c>
    </row>
    <row r="10" spans="1:7" x14ac:dyDescent="0.25">
      <c r="A10" s="76">
        <v>40233</v>
      </c>
      <c r="B10" s="7">
        <v>34279266</v>
      </c>
      <c r="C10" s="52" t="s">
        <v>10</v>
      </c>
      <c r="D10" s="53">
        <v>513</v>
      </c>
      <c r="E10" s="54">
        <v>7500</v>
      </c>
      <c r="F10" s="55">
        <v>18.895099999999999</v>
      </c>
      <c r="G10" s="75">
        <f t="shared" si="0"/>
        <v>396.9283041635133</v>
      </c>
    </row>
    <row r="11" spans="1:7" ht="15.75" thickBot="1" x14ac:dyDescent="0.3">
      <c r="A11" s="77">
        <v>40233</v>
      </c>
      <c r="B11" s="48">
        <v>34279267</v>
      </c>
      <c r="C11" s="66" t="s">
        <v>11</v>
      </c>
      <c r="D11" s="67">
        <v>512</v>
      </c>
      <c r="E11" s="68">
        <v>8750</v>
      </c>
      <c r="F11" s="69">
        <v>18.895099999999999</v>
      </c>
      <c r="G11" s="78">
        <f t="shared" si="0"/>
        <v>463.08302152409885</v>
      </c>
    </row>
    <row r="12" spans="1:7" x14ac:dyDescent="0.25">
      <c r="A12" s="79">
        <v>40241</v>
      </c>
      <c r="B12" s="61">
        <v>34279269</v>
      </c>
      <c r="C12" s="62" t="s">
        <v>12</v>
      </c>
      <c r="D12" s="63">
        <v>47435055</v>
      </c>
      <c r="E12" s="64">
        <v>4400</v>
      </c>
      <c r="F12" s="65">
        <v>18.895099999999999</v>
      </c>
      <c r="G12" s="80">
        <f t="shared" si="0"/>
        <v>232.86460510926113</v>
      </c>
    </row>
    <row r="13" spans="1:7" ht="15.75" thickBot="1" x14ac:dyDescent="0.3">
      <c r="A13" s="81">
        <v>40241</v>
      </c>
      <c r="B13" s="71">
        <v>34279270</v>
      </c>
      <c r="C13" s="72" t="s">
        <v>13</v>
      </c>
      <c r="D13" s="67">
        <v>47435057</v>
      </c>
      <c r="E13" s="73">
        <v>2834.26</v>
      </c>
      <c r="F13" s="69">
        <v>18.895099999999999</v>
      </c>
      <c r="G13" s="78">
        <f t="shared" si="0"/>
        <v>149.99973538113056</v>
      </c>
    </row>
    <row r="14" spans="1:7" x14ac:dyDescent="0.25">
      <c r="A14" s="79">
        <v>40283</v>
      </c>
      <c r="B14" s="61">
        <v>34279274</v>
      </c>
      <c r="C14" s="70" t="s">
        <v>14</v>
      </c>
      <c r="D14" s="63" t="s">
        <v>15</v>
      </c>
      <c r="E14" s="64">
        <v>2875.82</v>
      </c>
      <c r="F14" s="65">
        <v>18.895099999999999</v>
      </c>
      <c r="G14" s="80">
        <f t="shared" si="0"/>
        <v>152.19924742393533</v>
      </c>
    </row>
    <row r="15" spans="1:7" x14ac:dyDescent="0.25">
      <c r="A15" s="74">
        <v>40283</v>
      </c>
      <c r="B15" s="57">
        <v>34279273</v>
      </c>
      <c r="C15" s="59" t="s">
        <v>16</v>
      </c>
      <c r="D15" s="60">
        <v>9904006000314</v>
      </c>
      <c r="E15" s="58">
        <v>1385.96</v>
      </c>
      <c r="F15" s="55">
        <v>18.895099999999999</v>
      </c>
      <c r="G15" s="75">
        <f t="shared" si="0"/>
        <v>73.350233658461718</v>
      </c>
    </row>
    <row r="16" spans="1:7" x14ac:dyDescent="0.25">
      <c r="A16" s="74">
        <v>40283</v>
      </c>
      <c r="B16" s="57">
        <v>34279275</v>
      </c>
      <c r="C16" s="4" t="s">
        <v>12</v>
      </c>
      <c r="D16" s="53">
        <v>1110</v>
      </c>
      <c r="E16" s="58">
        <v>3150</v>
      </c>
      <c r="F16" s="55">
        <v>18.895099999999999</v>
      </c>
      <c r="G16" s="75">
        <f t="shared" si="0"/>
        <v>166.70988774867558</v>
      </c>
    </row>
    <row r="17" spans="1:7" ht="15.75" thickBot="1" x14ac:dyDescent="0.3">
      <c r="A17" s="111">
        <v>40295</v>
      </c>
      <c r="B17" s="112">
        <v>34279276</v>
      </c>
      <c r="C17" s="113" t="s">
        <v>17</v>
      </c>
      <c r="D17" s="114" t="s">
        <v>18</v>
      </c>
      <c r="E17" s="115">
        <v>1500</v>
      </c>
      <c r="F17" s="116">
        <v>18.895099999999999</v>
      </c>
      <c r="G17" s="117">
        <f t="shared" si="0"/>
        <v>79.385660832702655</v>
      </c>
    </row>
    <row r="18" spans="1:7" ht="15.75" thickBot="1" x14ac:dyDescent="0.3">
      <c r="A18" s="123">
        <v>40326</v>
      </c>
      <c r="B18" s="124">
        <v>34279277</v>
      </c>
      <c r="C18" s="125" t="s">
        <v>19</v>
      </c>
      <c r="D18" s="126">
        <v>5970</v>
      </c>
      <c r="E18" s="127">
        <v>1950</v>
      </c>
      <c r="F18" s="128">
        <v>18.895099999999999</v>
      </c>
      <c r="G18" s="129">
        <f t="shared" si="0"/>
        <v>103.20135908251346</v>
      </c>
    </row>
    <row r="19" spans="1:7" x14ac:dyDescent="0.25">
      <c r="A19" s="103">
        <v>40354</v>
      </c>
      <c r="B19" s="100">
        <v>34279278</v>
      </c>
      <c r="C19" s="100" t="s">
        <v>12</v>
      </c>
      <c r="D19" s="134">
        <v>1112</v>
      </c>
      <c r="E19" s="100">
        <v>5232.3100000000004</v>
      </c>
      <c r="F19" s="118">
        <v>18.895099999999999</v>
      </c>
      <c r="G19" s="105">
        <f t="shared" si="0"/>
        <v>276.91359135437233</v>
      </c>
    </row>
    <row r="20" spans="1:7" x14ac:dyDescent="0.25">
      <c r="A20" s="76">
        <v>40354</v>
      </c>
      <c r="B20" s="7">
        <v>34279279</v>
      </c>
      <c r="C20" s="7" t="s">
        <v>9</v>
      </c>
      <c r="D20" s="135">
        <v>1111</v>
      </c>
      <c r="E20" s="7">
        <v>7558.04</v>
      </c>
      <c r="F20" s="55">
        <v>18.895099999999999</v>
      </c>
      <c r="G20" s="119">
        <f t="shared" si="0"/>
        <v>400</v>
      </c>
    </row>
    <row r="21" spans="1:7" ht="15.75" thickBot="1" x14ac:dyDescent="0.3">
      <c r="A21" s="77">
        <v>40354</v>
      </c>
      <c r="B21" s="48">
        <v>34279280</v>
      </c>
      <c r="C21" s="48" t="s">
        <v>62</v>
      </c>
      <c r="D21" s="136">
        <v>1113</v>
      </c>
      <c r="E21" s="48">
        <v>6500</v>
      </c>
      <c r="F21" s="69">
        <v>18.895099999999999</v>
      </c>
      <c r="G21" s="108">
        <f t="shared" si="0"/>
        <v>344.00453027504489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8"/>
  <sheetViews>
    <sheetView workbookViewId="0">
      <selection activeCell="H4" sqref="H4:H17"/>
    </sheetView>
  </sheetViews>
  <sheetFormatPr defaultRowHeight="15" x14ac:dyDescent="0.25"/>
  <cols>
    <col min="2" max="2" width="42.140625" bestFit="1" customWidth="1"/>
    <col min="3" max="3" width="10.28515625" bestFit="1" customWidth="1"/>
    <col min="4" max="6" width="8.7109375" bestFit="1" customWidth="1"/>
    <col min="7" max="7" width="8.7109375" customWidth="1"/>
    <col min="8" max="8" width="10.28515625" bestFit="1" customWidth="1"/>
  </cols>
  <sheetData>
    <row r="3" spans="2:8" x14ac:dyDescent="0.25">
      <c r="B3" s="2"/>
      <c r="C3" s="6">
        <v>40210</v>
      </c>
      <c r="D3" s="6">
        <v>40238</v>
      </c>
      <c r="E3" s="6">
        <v>40269</v>
      </c>
      <c r="F3" s="6">
        <v>40299</v>
      </c>
      <c r="G3" s="6">
        <v>40331</v>
      </c>
      <c r="H3" s="7" t="s">
        <v>35</v>
      </c>
    </row>
    <row r="4" spans="2:8" x14ac:dyDescent="0.25">
      <c r="B4" s="3" t="s">
        <v>23</v>
      </c>
      <c r="C4" s="8">
        <f>Expenditures!G3+Expenditures!G5+Expenditures!G8</f>
        <v>4395.051097903689</v>
      </c>
      <c r="D4" s="8"/>
      <c r="E4" s="8">
        <f>Expenditures!G14</f>
        <v>152.19924742393533</v>
      </c>
      <c r="F4" s="8"/>
      <c r="G4" s="8"/>
      <c r="H4" s="8">
        <f>SUM(C4:G4)</f>
        <v>4547.250345327624</v>
      </c>
    </row>
    <row r="5" spans="2:8" x14ac:dyDescent="0.25">
      <c r="B5" s="4" t="s">
        <v>24</v>
      </c>
      <c r="C5" s="8">
        <f>Expenditures!G4</f>
        <v>132.3094347211711</v>
      </c>
      <c r="D5" s="8"/>
      <c r="E5" s="8"/>
      <c r="F5" s="8"/>
      <c r="G5" s="8"/>
      <c r="H5" s="8">
        <f t="shared" ref="H5:H17" si="0">SUM(C5:G5)</f>
        <v>132.3094347211711</v>
      </c>
    </row>
    <row r="6" spans="2:8" x14ac:dyDescent="0.25">
      <c r="B6" s="4" t="s">
        <v>25</v>
      </c>
      <c r="C6" s="8"/>
      <c r="D6" s="8">
        <f>Expenditures!G13</f>
        <v>149.99973538113056</v>
      </c>
      <c r="E6" s="8"/>
      <c r="F6" s="8"/>
      <c r="G6" s="8"/>
      <c r="H6" s="8">
        <f t="shared" si="0"/>
        <v>149.99973538113056</v>
      </c>
    </row>
    <row r="7" spans="2:8" x14ac:dyDescent="0.25">
      <c r="B7" s="4" t="s">
        <v>26</v>
      </c>
      <c r="C7" s="8"/>
      <c r="D7" s="8"/>
      <c r="E7" s="8">
        <f>Expenditures!G15</f>
        <v>73.350233658461718</v>
      </c>
      <c r="F7" s="8"/>
      <c r="G7" s="8"/>
      <c r="H7" s="8">
        <f t="shared" si="0"/>
        <v>73.350233658461718</v>
      </c>
    </row>
    <row r="8" spans="2:8" x14ac:dyDescent="0.25">
      <c r="B8" s="4" t="s">
        <v>27</v>
      </c>
      <c r="C8" s="8"/>
      <c r="D8" s="8"/>
      <c r="E8" s="8"/>
      <c r="F8" s="8"/>
      <c r="G8" s="8"/>
      <c r="H8" s="8">
        <f t="shared" si="0"/>
        <v>0</v>
      </c>
    </row>
    <row r="9" spans="2:8" x14ac:dyDescent="0.25">
      <c r="B9" s="4" t="s">
        <v>36</v>
      </c>
      <c r="C9" s="8">
        <f>Expenditures!G9</f>
        <v>600</v>
      </c>
      <c r="D9" s="8"/>
      <c r="E9" s="8"/>
      <c r="F9" s="8"/>
      <c r="G9" s="8">
        <f>Expenditures!G20</f>
        <v>400</v>
      </c>
      <c r="H9" s="8">
        <f t="shared" si="0"/>
        <v>1000</v>
      </c>
    </row>
    <row r="10" spans="2:8" x14ac:dyDescent="0.25">
      <c r="B10" s="4" t="s">
        <v>28</v>
      </c>
      <c r="C10" s="8"/>
      <c r="D10" s="8">
        <f>Expenditures!G12</f>
        <v>232.86460510926113</v>
      </c>
      <c r="E10" s="8">
        <f>Expenditures!G16</f>
        <v>166.70988774867558</v>
      </c>
      <c r="F10" s="8"/>
      <c r="G10" s="8">
        <f>Expenditures!G19</f>
        <v>276.91359135437233</v>
      </c>
      <c r="H10" s="8">
        <f t="shared" si="0"/>
        <v>676.4880842123091</v>
      </c>
    </row>
    <row r="11" spans="2:8" x14ac:dyDescent="0.25">
      <c r="B11" s="4" t="s">
        <v>29</v>
      </c>
      <c r="C11" s="8"/>
      <c r="D11" s="8"/>
      <c r="E11" s="8"/>
      <c r="F11" s="8"/>
      <c r="G11" s="8"/>
      <c r="H11" s="8">
        <f t="shared" si="0"/>
        <v>0</v>
      </c>
    </row>
    <row r="12" spans="2:8" x14ac:dyDescent="0.25">
      <c r="B12" s="4" t="s">
        <v>30</v>
      </c>
      <c r="C12" s="8"/>
      <c r="D12" s="8"/>
      <c r="E12" s="8">
        <f>Expenditures!G17</f>
        <v>79.385660832702655</v>
      </c>
      <c r="F12" s="8">
        <f>Expenditures!G18</f>
        <v>103.20135908251346</v>
      </c>
      <c r="G12" s="8"/>
      <c r="H12" s="8">
        <f t="shared" si="0"/>
        <v>182.5870199152161</v>
      </c>
    </row>
    <row r="13" spans="2:8" x14ac:dyDescent="0.25">
      <c r="B13" s="4" t="s">
        <v>63</v>
      </c>
      <c r="C13" s="8">
        <f>Expenditures!G7</f>
        <v>590.99978301252713</v>
      </c>
      <c r="D13" s="8"/>
      <c r="E13" s="8"/>
      <c r="F13" s="8"/>
      <c r="G13" s="8">
        <f>Expenditures!G21</f>
        <v>344.00453027504489</v>
      </c>
      <c r="H13" s="8">
        <f t="shared" si="0"/>
        <v>935.00431328757202</v>
      </c>
    </row>
    <row r="14" spans="2:8" x14ac:dyDescent="0.25">
      <c r="B14" s="4" t="s">
        <v>31</v>
      </c>
      <c r="C14" s="8">
        <f>Expenditures!G6</f>
        <v>442.99950780890288</v>
      </c>
      <c r="D14" s="8"/>
      <c r="E14" s="8"/>
      <c r="F14" s="8"/>
      <c r="G14" s="8"/>
      <c r="H14" s="8">
        <f t="shared" si="0"/>
        <v>442.99950780890288</v>
      </c>
    </row>
    <row r="15" spans="2:8" x14ac:dyDescent="0.25">
      <c r="B15" s="4" t="s">
        <v>32</v>
      </c>
      <c r="C15" s="8">
        <f>Expenditures!G11</f>
        <v>463.08302152409885</v>
      </c>
      <c r="D15" s="8"/>
      <c r="E15" s="8"/>
      <c r="F15" s="8"/>
      <c r="G15" s="8"/>
      <c r="H15" s="8">
        <f t="shared" si="0"/>
        <v>463.08302152409885</v>
      </c>
    </row>
    <row r="16" spans="2:8" x14ac:dyDescent="0.25">
      <c r="B16" s="4" t="s">
        <v>33</v>
      </c>
      <c r="C16" s="8">
        <f>Expenditures!G10</f>
        <v>396.9283041635133</v>
      </c>
      <c r="D16" s="8"/>
      <c r="E16" s="8"/>
      <c r="F16" s="8"/>
      <c r="G16" s="8"/>
      <c r="H16" s="8">
        <f t="shared" si="0"/>
        <v>396.9283041635133</v>
      </c>
    </row>
    <row r="17" spans="2:8" x14ac:dyDescent="0.25">
      <c r="B17" s="3" t="s">
        <v>34</v>
      </c>
      <c r="C17" s="8"/>
      <c r="D17" s="8"/>
      <c r="E17" s="8"/>
      <c r="F17" s="8"/>
      <c r="G17" s="8"/>
      <c r="H17" s="8">
        <f t="shared" si="0"/>
        <v>0</v>
      </c>
    </row>
    <row r="18" spans="2:8" x14ac:dyDescent="0.25">
      <c r="B18" s="5" t="s">
        <v>37</v>
      </c>
      <c r="C18" s="8"/>
      <c r="D18" s="8"/>
      <c r="E18" s="8"/>
      <c r="F18" s="8"/>
      <c r="G18" s="8"/>
      <c r="H18" s="9">
        <f>SUM(H4:H17)</f>
        <v>9000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0"/>
  <sheetViews>
    <sheetView workbookViewId="0">
      <selection activeCell="E43" sqref="E43"/>
    </sheetView>
  </sheetViews>
  <sheetFormatPr defaultRowHeight="15" x14ac:dyDescent="0.25"/>
  <cols>
    <col min="1" max="1" width="10.7109375" customWidth="1"/>
    <col min="2" max="2" width="50.42578125" customWidth="1"/>
    <col min="3" max="3" width="14.42578125" bestFit="1" customWidth="1"/>
    <col min="4" max="4" width="13.5703125" bestFit="1" customWidth="1"/>
    <col min="5" max="5" width="12.42578125" bestFit="1" customWidth="1"/>
    <col min="6" max="6" width="13.5703125" bestFit="1" customWidth="1"/>
    <col min="7" max="7" width="14.7109375" customWidth="1"/>
    <col min="8" max="8" width="10.28515625" bestFit="1" customWidth="1"/>
    <col min="9" max="10" width="10.7109375" bestFit="1" customWidth="1"/>
  </cols>
  <sheetData>
    <row r="2" spans="1:10" ht="15.75" thickBot="1" x14ac:dyDescent="0.3"/>
    <row r="3" spans="1:10" ht="15.75" thickBot="1" x14ac:dyDescent="0.3">
      <c r="A3" s="10"/>
      <c r="B3" s="11"/>
      <c r="C3" s="12">
        <v>40148</v>
      </c>
      <c r="D3" s="12">
        <v>40179</v>
      </c>
      <c r="E3" s="12">
        <v>40210</v>
      </c>
      <c r="F3" s="12">
        <v>40238</v>
      </c>
      <c r="G3" s="12">
        <v>40269</v>
      </c>
      <c r="H3" s="13">
        <v>40299</v>
      </c>
      <c r="I3" s="40">
        <v>40330</v>
      </c>
      <c r="J3" s="40">
        <v>40360</v>
      </c>
    </row>
    <row r="4" spans="1:10" x14ac:dyDescent="0.25">
      <c r="A4" s="120" t="s">
        <v>38</v>
      </c>
      <c r="B4" s="14"/>
      <c r="C4" s="15"/>
      <c r="D4" s="15"/>
      <c r="E4" s="15"/>
      <c r="F4" s="15"/>
      <c r="G4" s="15"/>
      <c r="H4" s="15"/>
      <c r="I4" s="121"/>
    </row>
    <row r="5" spans="1:10" x14ac:dyDescent="0.25">
      <c r="A5" s="16"/>
      <c r="B5" s="17" t="s">
        <v>39</v>
      </c>
      <c r="C5" s="18"/>
      <c r="D5" s="18">
        <f t="shared" ref="D5:I5" si="0">C8</f>
        <v>0</v>
      </c>
      <c r="E5" s="19">
        <f>D8</f>
        <v>9008.9970415610405</v>
      </c>
      <c r="F5" s="18">
        <f t="shared" si="0"/>
        <v>1987.6258924271378</v>
      </c>
      <c r="G5" s="18">
        <f t="shared" si="0"/>
        <v>1604.7615519367462</v>
      </c>
      <c r="H5" s="20">
        <f t="shared" si="0"/>
        <v>1133.116522272971</v>
      </c>
      <c r="I5" s="122">
        <f t="shared" si="0"/>
        <v>1029.9151631904576</v>
      </c>
    </row>
    <row r="6" spans="1:10" x14ac:dyDescent="0.25">
      <c r="A6" s="16"/>
      <c r="B6" s="17" t="s">
        <v>40</v>
      </c>
      <c r="C6" s="18"/>
      <c r="D6" s="18">
        <f>SUMPRODUCT(($A$18:$A$196&gt;=D3)*($A$18:$A$196&lt;E3)*($H$18:$H$196))</f>
        <v>9008.9970415610405</v>
      </c>
      <c r="E6" s="18">
        <f t="shared" ref="E6:H6" si="1">SUMPRODUCT(($A$18:$A$196&gt;=E3)*($A$18:$A$196&lt;F3)*($H$18:$H$196))</f>
        <v>0</v>
      </c>
      <c r="F6" s="18">
        <f t="shared" si="1"/>
        <v>0</v>
      </c>
      <c r="G6" s="18">
        <f t="shared" si="1"/>
        <v>0</v>
      </c>
      <c r="H6" s="18">
        <f t="shared" si="1"/>
        <v>0</v>
      </c>
      <c r="I6" s="38"/>
    </row>
    <row r="7" spans="1:10" x14ac:dyDescent="0.25">
      <c r="A7" s="16"/>
      <c r="B7" s="17" t="s">
        <v>41</v>
      </c>
      <c r="C7" s="18"/>
      <c r="D7" s="18">
        <f>SUMPRODUCT(($A$18:$A$196&gt;=D3)*($A$18:$A$196&lt;E3)*($I$18:$I$196))</f>
        <v>0</v>
      </c>
      <c r="E7" s="18">
        <f t="shared" ref="E7:I7" si="2">SUMPRODUCT(($A$18:$A$196&gt;=E3)*($A$18:$A$196&lt;F3)*($I$18:$I$196))</f>
        <v>7021.3711491339027</v>
      </c>
      <c r="F7" s="18">
        <f t="shared" si="2"/>
        <v>382.86434049039167</v>
      </c>
      <c r="G7" s="18">
        <f t="shared" si="2"/>
        <v>471.64502966377529</v>
      </c>
      <c r="H7" s="18">
        <f t="shared" si="2"/>
        <v>103.20135908251346</v>
      </c>
      <c r="I7" s="122">
        <f t="shared" si="2"/>
        <v>1020.9181216294172</v>
      </c>
    </row>
    <row r="8" spans="1:10" x14ac:dyDescent="0.25">
      <c r="A8" s="16"/>
      <c r="B8" s="17" t="s">
        <v>42</v>
      </c>
      <c r="C8" s="18"/>
      <c r="D8" s="18">
        <f t="shared" ref="D8:I8" si="3">D5+D6-D7</f>
        <v>9008.9970415610405</v>
      </c>
      <c r="E8" s="19">
        <f t="shared" si="3"/>
        <v>1987.6258924271378</v>
      </c>
      <c r="F8" s="18">
        <f t="shared" si="3"/>
        <v>1604.7615519367462</v>
      </c>
      <c r="G8" s="18">
        <f t="shared" si="3"/>
        <v>1133.116522272971</v>
      </c>
      <c r="H8" s="20">
        <f t="shared" si="3"/>
        <v>1029.9151631904576</v>
      </c>
      <c r="I8" s="122">
        <f t="shared" si="3"/>
        <v>8.9970415610404189</v>
      </c>
    </row>
    <row r="9" spans="1:10" x14ac:dyDescent="0.25">
      <c r="A9" s="21" t="s">
        <v>43</v>
      </c>
      <c r="B9" s="22"/>
      <c r="C9" s="23"/>
      <c r="D9" s="23"/>
      <c r="E9" s="23"/>
      <c r="F9" s="23"/>
      <c r="G9" s="23"/>
      <c r="H9" s="24"/>
      <c r="I9" s="38"/>
    </row>
    <row r="10" spans="1:10" ht="15.75" thickBot="1" x14ac:dyDescent="0.3">
      <c r="A10" s="25" t="s">
        <v>44</v>
      </c>
      <c r="B10" s="26"/>
      <c r="C10" s="27"/>
      <c r="D10" s="27"/>
      <c r="E10" s="27"/>
      <c r="F10" s="27"/>
      <c r="G10" s="27"/>
      <c r="H10" s="28"/>
      <c r="I10" s="39"/>
    </row>
    <row r="11" spans="1:10" x14ac:dyDescent="0.25">
      <c r="A11" s="130" t="s">
        <v>45</v>
      </c>
      <c r="B11" s="131"/>
      <c r="C11" s="29"/>
      <c r="D11" s="29">
        <f>(D7-(D9-C9))</f>
        <v>0</v>
      </c>
      <c r="E11" s="29">
        <f t="shared" ref="E11:I11" si="4">E7-(E9-D9)</f>
        <v>7021.3711491339027</v>
      </c>
      <c r="F11" s="29">
        <f t="shared" si="4"/>
        <v>382.86434049039167</v>
      </c>
      <c r="G11" s="29">
        <f t="shared" si="4"/>
        <v>471.64502966377529</v>
      </c>
      <c r="H11" s="30">
        <f t="shared" si="4"/>
        <v>103.20135908251346</v>
      </c>
      <c r="I11" s="30">
        <f t="shared" si="4"/>
        <v>1020.9181216294172</v>
      </c>
    </row>
    <row r="12" spans="1:10" ht="15.75" thickBot="1" x14ac:dyDescent="0.3">
      <c r="A12" s="132" t="s">
        <v>46</v>
      </c>
      <c r="B12" s="133"/>
      <c r="C12" s="31"/>
      <c r="D12" s="31">
        <f>'[1]PWX report'!H49</f>
        <v>0</v>
      </c>
      <c r="E12" s="31">
        <f>SUM(Expenditures!G3:G11)</f>
        <v>7021.3711491339027</v>
      </c>
      <c r="F12" s="31">
        <f>SUM(Expenditures!G12:G13)</f>
        <v>382.86434049039167</v>
      </c>
      <c r="G12" s="31">
        <f>SUM(Expenditures!G14:G17)</f>
        <v>471.64502966377529</v>
      </c>
      <c r="H12" s="31">
        <f>SUM(Expenditures!G18)</f>
        <v>103.20135908251346</v>
      </c>
      <c r="I12" s="31">
        <f>SUM(Expenditures!G19:G21)</f>
        <v>1020.9181216294172</v>
      </c>
    </row>
    <row r="13" spans="1:10" ht="16.5" thickTop="1" thickBot="1" x14ac:dyDescent="0.3">
      <c r="A13" s="32" t="s">
        <v>47</v>
      </c>
      <c r="B13" s="33"/>
      <c r="C13" s="34"/>
      <c r="D13" s="34">
        <f t="shared" ref="D13:I13" si="5">D12-D11</f>
        <v>0</v>
      </c>
      <c r="E13" s="34">
        <f t="shared" si="5"/>
        <v>0</v>
      </c>
      <c r="F13" s="34">
        <f t="shared" si="5"/>
        <v>0</v>
      </c>
      <c r="G13" s="34">
        <f t="shared" si="5"/>
        <v>0</v>
      </c>
      <c r="H13" s="34">
        <f t="shared" si="5"/>
        <v>0</v>
      </c>
      <c r="I13" s="34">
        <f t="shared" si="5"/>
        <v>0</v>
      </c>
    </row>
    <row r="14" spans="1:10" x14ac:dyDescent="0.25">
      <c r="A14" s="91" t="s">
        <v>61</v>
      </c>
      <c r="B14" s="92">
        <v>18.895099999999999</v>
      </c>
      <c r="C14" s="1"/>
      <c r="D14" s="1"/>
      <c r="E14" s="1"/>
      <c r="F14" s="1"/>
      <c r="G14" s="1"/>
      <c r="H14" s="1"/>
    </row>
    <row r="17" spans="1:10" x14ac:dyDescent="0.25">
      <c r="A17" s="41" t="s">
        <v>21</v>
      </c>
      <c r="B17" s="41" t="s">
        <v>48</v>
      </c>
      <c r="C17" s="41" t="s">
        <v>58</v>
      </c>
      <c r="D17" s="41" t="s">
        <v>49</v>
      </c>
      <c r="E17" s="41" t="s">
        <v>50</v>
      </c>
      <c r="F17" s="41" t="s">
        <v>51</v>
      </c>
      <c r="G17" s="41" t="s">
        <v>22</v>
      </c>
      <c r="H17" s="41" t="s">
        <v>49</v>
      </c>
      <c r="I17" s="41" t="s">
        <v>50</v>
      </c>
      <c r="J17" s="41" t="s">
        <v>51</v>
      </c>
    </row>
    <row r="18" spans="1:10" x14ac:dyDescent="0.25">
      <c r="A18" s="35">
        <v>40179</v>
      </c>
      <c r="B18" s="7" t="s">
        <v>52</v>
      </c>
      <c r="C18" s="7"/>
      <c r="D18" s="37">
        <v>170</v>
      </c>
      <c r="E18" s="37"/>
      <c r="F18" s="37">
        <v>170</v>
      </c>
      <c r="G18" s="7"/>
      <c r="H18" s="42">
        <v>8.9970415610396355</v>
      </c>
      <c r="I18" s="42">
        <v>0</v>
      </c>
      <c r="J18" s="42">
        <v>8.9970415610396355</v>
      </c>
    </row>
    <row r="19" spans="1:10" x14ac:dyDescent="0.25">
      <c r="A19" s="35">
        <v>40196</v>
      </c>
      <c r="B19" s="7" t="s">
        <v>53</v>
      </c>
      <c r="C19" s="7"/>
      <c r="D19" s="37">
        <v>170055.9</v>
      </c>
      <c r="E19" s="37"/>
      <c r="F19" s="37">
        <v>170225.9</v>
      </c>
      <c r="G19" s="7"/>
      <c r="H19" s="42">
        <v>9000</v>
      </c>
      <c r="I19" s="42">
        <v>0</v>
      </c>
      <c r="J19" s="42">
        <v>9008.9970415610405</v>
      </c>
    </row>
    <row r="20" spans="1:10" x14ac:dyDescent="0.25">
      <c r="A20" s="36">
        <v>40211</v>
      </c>
      <c r="B20" s="7" t="s">
        <v>2</v>
      </c>
      <c r="C20" s="7">
        <v>34279260</v>
      </c>
      <c r="D20" s="37"/>
      <c r="E20" s="37">
        <v>66457.09</v>
      </c>
      <c r="F20" s="37">
        <v>103768.81</v>
      </c>
      <c r="G20" s="7">
        <v>18.895099999999999</v>
      </c>
      <c r="H20" s="42">
        <v>0</v>
      </c>
      <c r="I20" s="42">
        <v>3517.1600044455968</v>
      </c>
      <c r="J20" s="42">
        <v>5491.8370371154424</v>
      </c>
    </row>
    <row r="21" spans="1:10" x14ac:dyDescent="0.25">
      <c r="A21" s="36">
        <v>40218</v>
      </c>
      <c r="B21" s="7" t="s">
        <v>4</v>
      </c>
      <c r="C21" s="7">
        <v>34279261</v>
      </c>
      <c r="D21" s="37"/>
      <c r="E21" s="37">
        <v>2500</v>
      </c>
      <c r="F21" s="37">
        <v>101268.81</v>
      </c>
      <c r="G21" s="7">
        <v>18.895099999999999</v>
      </c>
      <c r="H21" s="42">
        <v>0</v>
      </c>
      <c r="I21" s="42">
        <v>132.3094347211711</v>
      </c>
      <c r="J21" s="42">
        <v>5359.5276023942715</v>
      </c>
    </row>
    <row r="22" spans="1:10" x14ac:dyDescent="0.25">
      <c r="A22" s="36">
        <v>40218</v>
      </c>
      <c r="B22" s="7" t="s">
        <v>5</v>
      </c>
      <c r="C22" s="7">
        <v>34279262</v>
      </c>
      <c r="D22" s="37"/>
      <c r="E22" s="37">
        <v>14200</v>
      </c>
      <c r="F22" s="37">
        <v>87068.81</v>
      </c>
      <c r="G22" s="7">
        <v>18.895099999999999</v>
      </c>
      <c r="H22" s="42">
        <v>0</v>
      </c>
      <c r="I22" s="42">
        <v>751.51758921625185</v>
      </c>
      <c r="J22" s="42">
        <v>4608.01001317802</v>
      </c>
    </row>
    <row r="23" spans="1:10" x14ac:dyDescent="0.25">
      <c r="A23" s="36">
        <v>40227</v>
      </c>
      <c r="B23" s="7" t="s">
        <v>6</v>
      </c>
      <c r="C23" s="7">
        <v>34279265</v>
      </c>
      <c r="D23" s="37"/>
      <c r="E23" s="37">
        <v>8370.52</v>
      </c>
      <c r="F23" s="37">
        <v>78698.289999999994</v>
      </c>
      <c r="G23" s="7">
        <v>18.895099999999999</v>
      </c>
      <c r="H23" s="42">
        <v>0</v>
      </c>
      <c r="I23" s="42">
        <v>442.99950780890288</v>
      </c>
      <c r="J23" s="42">
        <v>4165.0105053691168</v>
      </c>
    </row>
    <row r="24" spans="1:10" x14ac:dyDescent="0.25">
      <c r="A24" s="36">
        <v>40227</v>
      </c>
      <c r="B24" s="7" t="s">
        <v>7</v>
      </c>
      <c r="C24" s="7">
        <v>34279263</v>
      </c>
      <c r="D24" s="37"/>
      <c r="E24" s="37">
        <v>11167</v>
      </c>
      <c r="F24" s="37">
        <v>67531.289999999994</v>
      </c>
      <c r="G24" s="7">
        <v>18.895099999999999</v>
      </c>
      <c r="H24" s="42">
        <v>0</v>
      </c>
      <c r="I24" s="42">
        <v>590.99978301252713</v>
      </c>
      <c r="J24" s="42">
        <v>3574.0107223565897</v>
      </c>
    </row>
    <row r="25" spans="1:10" x14ac:dyDescent="0.25">
      <c r="A25" s="36">
        <v>40227</v>
      </c>
      <c r="B25" s="7" t="s">
        <v>2</v>
      </c>
      <c r="C25" s="7">
        <v>34279264</v>
      </c>
      <c r="D25" s="37"/>
      <c r="E25" s="37">
        <v>2387.84</v>
      </c>
      <c r="F25" s="37">
        <v>65143.45</v>
      </c>
      <c r="G25" s="7">
        <v>18.895099999999999</v>
      </c>
      <c r="H25" s="42">
        <v>0</v>
      </c>
      <c r="I25" s="42">
        <v>126.37350424184049</v>
      </c>
      <c r="J25" s="42">
        <v>3447.6372181147494</v>
      </c>
    </row>
    <row r="26" spans="1:10" x14ac:dyDescent="0.25">
      <c r="A26" s="36">
        <v>40233</v>
      </c>
      <c r="B26" s="7" t="s">
        <v>9</v>
      </c>
      <c r="C26" s="7">
        <v>34279268</v>
      </c>
      <c r="D26" s="37"/>
      <c r="E26" s="37">
        <v>11337.06</v>
      </c>
      <c r="F26" s="37">
        <v>53806.39</v>
      </c>
      <c r="G26" s="7">
        <v>18.895099999999999</v>
      </c>
      <c r="H26" s="42">
        <v>0</v>
      </c>
      <c r="I26" s="42">
        <v>600</v>
      </c>
      <c r="J26" s="42">
        <v>2847.6372181147494</v>
      </c>
    </row>
    <row r="27" spans="1:10" x14ac:dyDescent="0.25">
      <c r="A27" s="36">
        <v>40233</v>
      </c>
      <c r="B27" s="7" t="s">
        <v>10</v>
      </c>
      <c r="C27" s="7">
        <v>34279266</v>
      </c>
      <c r="D27" s="37"/>
      <c r="E27" s="37">
        <v>7500</v>
      </c>
      <c r="F27" s="37">
        <v>46306.39</v>
      </c>
      <c r="G27" s="7">
        <v>18.895099999999999</v>
      </c>
      <c r="H27" s="42">
        <v>0</v>
      </c>
      <c r="I27" s="42">
        <v>396.9283041635133</v>
      </c>
      <c r="J27" s="42">
        <v>2450.7089139512359</v>
      </c>
    </row>
    <row r="28" spans="1:10" ht="15.75" thickBot="1" x14ac:dyDescent="0.3">
      <c r="A28" s="47">
        <v>40233</v>
      </c>
      <c r="B28" s="48" t="s">
        <v>11</v>
      </c>
      <c r="C28" s="48">
        <v>34279267</v>
      </c>
      <c r="D28" s="49"/>
      <c r="E28" s="49">
        <v>8750</v>
      </c>
      <c r="F28" s="49">
        <v>37556.39</v>
      </c>
      <c r="G28" s="48">
        <v>18.895099999999999</v>
      </c>
      <c r="H28" s="50">
        <v>0</v>
      </c>
      <c r="I28" s="50">
        <v>463.08302152409885</v>
      </c>
      <c r="J28" s="50">
        <v>1987.6258924271372</v>
      </c>
    </row>
    <row r="29" spans="1:10" x14ac:dyDescent="0.25">
      <c r="A29" s="43">
        <v>40241</v>
      </c>
      <c r="B29" s="44" t="s">
        <v>12</v>
      </c>
      <c r="C29" s="44">
        <v>34279269</v>
      </c>
      <c r="D29" s="45"/>
      <c r="E29" s="45">
        <v>4400</v>
      </c>
      <c r="F29" s="45">
        <v>33156.39</v>
      </c>
      <c r="G29" s="44">
        <v>18.895099999999999</v>
      </c>
      <c r="H29" s="46">
        <v>0</v>
      </c>
      <c r="I29" s="46">
        <v>232.86460510926113</v>
      </c>
      <c r="J29" s="46">
        <v>1754.7612873178762</v>
      </c>
    </row>
    <row r="30" spans="1:10" ht="15.75" thickBot="1" x14ac:dyDescent="0.3">
      <c r="A30" s="51">
        <v>40241</v>
      </c>
      <c r="B30" s="48" t="s">
        <v>13</v>
      </c>
      <c r="C30" s="48">
        <v>34279270</v>
      </c>
      <c r="D30" s="49"/>
      <c r="E30" s="49">
        <v>2834.26</v>
      </c>
      <c r="F30" s="49">
        <v>30322.129999999997</v>
      </c>
      <c r="G30" s="48">
        <v>18.895099999999999</v>
      </c>
      <c r="H30" s="50">
        <v>0</v>
      </c>
      <c r="I30" s="50">
        <v>149.99973538113056</v>
      </c>
      <c r="J30" s="50">
        <v>1604.7615519367455</v>
      </c>
    </row>
    <row r="31" spans="1:10" x14ac:dyDescent="0.25">
      <c r="A31" s="43">
        <v>40283</v>
      </c>
      <c r="B31" s="44" t="s">
        <v>54</v>
      </c>
      <c r="C31" s="44">
        <v>34279274</v>
      </c>
      <c r="D31" s="45"/>
      <c r="E31" s="45">
        <v>2875.82</v>
      </c>
      <c r="F31" s="45">
        <v>27446.309999999998</v>
      </c>
      <c r="G31" s="44">
        <v>18.895099999999999</v>
      </c>
      <c r="H31" s="46">
        <v>0</v>
      </c>
      <c r="I31" s="46">
        <v>152.19924742393533</v>
      </c>
      <c r="J31" s="46">
        <v>1452.5623045128102</v>
      </c>
    </row>
    <row r="32" spans="1:10" x14ac:dyDescent="0.25">
      <c r="A32" s="35">
        <v>40283</v>
      </c>
      <c r="B32" s="7" t="s">
        <v>55</v>
      </c>
      <c r="C32" s="7">
        <v>34279273</v>
      </c>
      <c r="D32" s="37"/>
      <c r="E32" s="37">
        <v>1385.96</v>
      </c>
      <c r="F32" s="37">
        <v>26060.35</v>
      </c>
      <c r="G32" s="7">
        <v>18.895099999999999</v>
      </c>
      <c r="H32" s="42">
        <v>0</v>
      </c>
      <c r="I32" s="42">
        <v>73.350233658461718</v>
      </c>
      <c r="J32" s="42">
        <v>1379.2120708543484</v>
      </c>
    </row>
    <row r="33" spans="1:10" x14ac:dyDescent="0.25">
      <c r="A33" s="35">
        <v>40283</v>
      </c>
      <c r="B33" s="7" t="s">
        <v>12</v>
      </c>
      <c r="C33" s="7">
        <v>34279275</v>
      </c>
      <c r="D33" s="37"/>
      <c r="E33" s="37">
        <v>3150</v>
      </c>
      <c r="F33" s="37">
        <v>22910.35</v>
      </c>
      <c r="G33" s="7">
        <v>18.895099999999999</v>
      </c>
      <c r="H33" s="42">
        <v>0</v>
      </c>
      <c r="I33" s="42">
        <v>166.70988774867558</v>
      </c>
      <c r="J33" s="42">
        <v>1212.5021831056729</v>
      </c>
    </row>
    <row r="34" spans="1:10" ht="15.75" thickBot="1" x14ac:dyDescent="0.3">
      <c r="A34" s="51">
        <v>40295</v>
      </c>
      <c r="B34" s="48" t="s">
        <v>56</v>
      </c>
      <c r="C34" s="48">
        <v>34279276</v>
      </c>
      <c r="D34" s="49"/>
      <c r="E34" s="49">
        <v>1500</v>
      </c>
      <c r="F34" s="49">
        <v>21410.35</v>
      </c>
      <c r="G34" s="48">
        <v>18.895099999999999</v>
      </c>
      <c r="H34" s="50">
        <v>0</v>
      </c>
      <c r="I34" s="50">
        <v>79.385660832702655</v>
      </c>
      <c r="J34" s="50">
        <v>1133.1165222729703</v>
      </c>
    </row>
    <row r="35" spans="1:10" ht="15.75" thickBot="1" x14ac:dyDescent="0.3">
      <c r="A35" s="95">
        <v>40326</v>
      </c>
      <c r="B35" s="96" t="s">
        <v>57</v>
      </c>
      <c r="C35" s="96">
        <v>34279277</v>
      </c>
      <c r="D35" s="97"/>
      <c r="E35" s="97">
        <v>1950</v>
      </c>
      <c r="F35" s="97">
        <v>19460.349999999999</v>
      </c>
      <c r="G35" s="96">
        <v>18.895099999999999</v>
      </c>
      <c r="H35" s="98">
        <v>0</v>
      </c>
      <c r="I35" s="98">
        <v>103.20135908251346</v>
      </c>
      <c r="J35" s="98">
        <v>1029.9151631904567</v>
      </c>
    </row>
    <row r="36" spans="1:10" x14ac:dyDescent="0.25">
      <c r="A36" s="103">
        <v>40354</v>
      </c>
      <c r="B36" s="100" t="s">
        <v>12</v>
      </c>
      <c r="C36" s="100">
        <v>34279278</v>
      </c>
      <c r="D36" s="100"/>
      <c r="E36" s="104">
        <v>5232.3100000000004</v>
      </c>
      <c r="F36" s="99">
        <f>F35-E36</f>
        <v>14228.039999999997</v>
      </c>
      <c r="G36" s="100">
        <v>18.895099999999999</v>
      </c>
      <c r="H36" s="101">
        <v>0</v>
      </c>
      <c r="I36" s="137">
        <f>E36/G36</f>
        <v>276.91359135437233</v>
      </c>
      <c r="J36" s="138">
        <f>F36/G36</f>
        <v>753.00157183608439</v>
      </c>
    </row>
    <row r="37" spans="1:10" x14ac:dyDescent="0.25">
      <c r="A37" s="106">
        <v>40354</v>
      </c>
      <c r="B37" s="7" t="s">
        <v>9</v>
      </c>
      <c r="C37" s="7">
        <v>34279279</v>
      </c>
      <c r="D37" s="7"/>
      <c r="E37" s="37">
        <v>7558.04</v>
      </c>
      <c r="F37" s="37">
        <f t="shared" ref="F37:F38" si="6">F36-E37</f>
        <v>6669.9999999999973</v>
      </c>
      <c r="G37" s="7">
        <v>18.895099999999999</v>
      </c>
      <c r="H37" s="42">
        <v>0</v>
      </c>
      <c r="I37" s="8">
        <f t="shared" ref="I37:I38" si="7">E37/G37</f>
        <v>400</v>
      </c>
      <c r="J37" s="139">
        <f t="shared" ref="J37:J38" si="8">F37/G37</f>
        <v>353.00157183608434</v>
      </c>
    </row>
    <row r="38" spans="1:10" ht="15.75" thickBot="1" x14ac:dyDescent="0.3">
      <c r="A38" s="107">
        <v>40354</v>
      </c>
      <c r="B38" s="48" t="s">
        <v>62</v>
      </c>
      <c r="C38" s="48">
        <v>34279280</v>
      </c>
      <c r="D38" s="48"/>
      <c r="E38" s="49">
        <v>6500</v>
      </c>
      <c r="F38" s="49">
        <f t="shared" si="6"/>
        <v>169.99999999999727</v>
      </c>
      <c r="G38" s="48">
        <v>18.895099999999999</v>
      </c>
      <c r="H38" s="50">
        <v>0</v>
      </c>
      <c r="I38" s="140">
        <f t="shared" si="7"/>
        <v>344.00453027504489</v>
      </c>
      <c r="J38" s="141">
        <f t="shared" si="8"/>
        <v>8.9970415610394898</v>
      </c>
    </row>
    <row r="39" spans="1:10" x14ac:dyDescent="0.25">
      <c r="A39" s="93"/>
      <c r="B39" s="93"/>
      <c r="C39" s="93"/>
      <c r="D39" s="93"/>
      <c r="E39" s="93"/>
      <c r="F39" s="97"/>
      <c r="G39" s="96"/>
      <c r="H39" s="98"/>
      <c r="I39" s="94"/>
      <c r="J39" s="94"/>
    </row>
    <row r="40" spans="1:10" x14ac:dyDescent="0.25">
      <c r="A40" s="93"/>
      <c r="B40" s="93"/>
      <c r="C40" s="93"/>
      <c r="D40" s="93"/>
      <c r="E40" s="93"/>
      <c r="F40" s="109"/>
      <c r="G40" s="102"/>
      <c r="H40" s="110"/>
      <c r="I40" s="94"/>
      <c r="J40" s="94"/>
    </row>
  </sheetData>
  <mergeCells count="2">
    <mergeCell ref="A11:B11"/>
    <mergeCell ref="A12:B12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Expenditures</vt:lpstr>
      <vt:lpstr>Report</vt:lpstr>
      <vt:lpstr>Balance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</dc:creator>
  <cp:lastModifiedBy>Oscar</cp:lastModifiedBy>
  <dcterms:created xsi:type="dcterms:W3CDTF">2010-06-24T18:00:59Z</dcterms:created>
  <dcterms:modified xsi:type="dcterms:W3CDTF">2010-06-26T15:10:31Z</dcterms:modified>
</cp:coreProperties>
</file>