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firstSheet="1" activeTab="6"/>
  </bookViews>
  <sheets>
    <sheet name="SUMA" sheetId="1" r:id="rId1"/>
    <sheet name="TIJOM" sheetId="2" r:id="rId2"/>
    <sheet name="SIMOLCOL" sheetId="3" r:id="rId3"/>
    <sheet name="LA TURANZA" sheetId="4" r:id="rId4"/>
    <sheet name="BATZUCHIL-1" sheetId="5" r:id="rId5"/>
    <sheet name="BATZUCHIL-2" sheetId="6" r:id="rId6"/>
    <sheet name="VIBECBALAM" sheetId="7" r:id="rId7"/>
    <sheet name="HOJA#7" sheetId="8" r:id="rId8"/>
    <sheet name="HOJA#8" sheetId="9" r:id="rId9"/>
    <sheet name="HOJA#9" sheetId="10" r:id="rId10"/>
    <sheet name="HOJA#10" sheetId="11" r:id="rId11"/>
    <sheet name="HOJA#11" sheetId="12" r:id="rId12"/>
    <sheet name="HOJA#12" sheetId="13" r:id="rId13"/>
  </sheets>
  <definedNames/>
  <calcPr fullCalcOnLoad="1"/>
</workbook>
</file>

<file path=xl/sharedStrings.xml><?xml version="1.0" encoding="utf-8"?>
<sst xmlns="http://schemas.openxmlformats.org/spreadsheetml/2006/main" count="720" uniqueCount="198">
  <si>
    <t>MES</t>
  </si>
  <si>
    <t>PRESUP</t>
  </si>
  <si>
    <t>GASTOS</t>
  </si>
  <si>
    <t>FACTURA</t>
  </si>
  <si>
    <t>CHEQUE</t>
  </si>
  <si>
    <t>MATERIALES</t>
  </si>
  <si>
    <t>SALARIOS</t>
  </si>
  <si>
    <t>OFICINA</t>
  </si>
  <si>
    <t>COMUNI</t>
  </si>
  <si>
    <t>FLETE</t>
  </si>
  <si>
    <t>TRANSP</t>
  </si>
  <si>
    <t>HOTEL</t>
  </si>
  <si>
    <t>COMIDA</t>
  </si>
  <si>
    <t>GASTO</t>
  </si>
  <si>
    <t xml:space="preserve"> </t>
  </si>
  <si>
    <t>SALDO DEL MES</t>
  </si>
  <si>
    <t>AGUA PARA LA SALUD</t>
  </si>
  <si>
    <t>HOJA #1</t>
  </si>
  <si>
    <t>LUZ</t>
  </si>
  <si>
    <t>ALQ</t>
  </si>
  <si>
    <t>HOJA#1</t>
  </si>
  <si>
    <t>HOJA#2</t>
  </si>
  <si>
    <t>HOJA#3</t>
  </si>
  <si>
    <t>HOJA#4</t>
  </si>
  <si>
    <t>HOJA#5</t>
  </si>
  <si>
    <t>HOJA#6</t>
  </si>
  <si>
    <t>HOJA#7</t>
  </si>
  <si>
    <t>HOJA#8</t>
  </si>
  <si>
    <t>HOJA#9</t>
  </si>
  <si>
    <t>HOJA#10</t>
  </si>
  <si>
    <t>ANO</t>
  </si>
  <si>
    <t>TOTAL</t>
  </si>
  <si>
    <t>MATERIAL</t>
  </si>
  <si>
    <t>HOJA #2</t>
  </si>
  <si>
    <t>HOJA #4</t>
  </si>
  <si>
    <t>HOJA #6</t>
  </si>
  <si>
    <t xml:space="preserve">HOJA </t>
  </si>
  <si>
    <t>#7</t>
  </si>
  <si>
    <t>#9</t>
  </si>
  <si>
    <t>#10</t>
  </si>
  <si>
    <t>#8</t>
  </si>
  <si>
    <t>#5</t>
  </si>
  <si>
    <t>TOTALS-Q</t>
  </si>
  <si>
    <t>$</t>
  </si>
  <si>
    <t>PERCENT</t>
  </si>
  <si>
    <t>BALANCE</t>
  </si>
  <si>
    <t>ADMIN.</t>
  </si>
  <si>
    <t>MEDICINA</t>
  </si>
  <si>
    <t>JORNALES</t>
  </si>
  <si>
    <t>PROG.</t>
  </si>
  <si>
    <t>SALUD</t>
  </si>
  <si>
    <t>COMUNI.</t>
  </si>
  <si>
    <t>OTRO</t>
  </si>
  <si>
    <t>DOCTOR</t>
  </si>
  <si>
    <t>VOLUNT.</t>
  </si>
  <si>
    <t>AÑ0</t>
  </si>
  <si>
    <t>AÑO</t>
  </si>
  <si>
    <t>Q</t>
  </si>
  <si>
    <t>DEPOSITS</t>
  </si>
  <si>
    <t>PREVIOUS MONTH</t>
  </si>
  <si>
    <t>AGUA</t>
  </si>
  <si>
    <t>HOJA#11</t>
  </si>
  <si>
    <t>HOJA#12</t>
  </si>
  <si>
    <t>CHLORINE</t>
  </si>
  <si>
    <t>CHLORO</t>
  </si>
  <si>
    <t>#12</t>
  </si>
  <si>
    <t>#11</t>
  </si>
  <si>
    <t>TO DATE</t>
  </si>
  <si>
    <t>BAPS</t>
  </si>
  <si>
    <t>HOJA #3</t>
  </si>
  <si>
    <t>APS#251</t>
  </si>
  <si>
    <t>BAPS#002</t>
  </si>
  <si>
    <t>BAPS#006</t>
  </si>
  <si>
    <t>BAPS#009</t>
  </si>
  <si>
    <t>BAPS#016</t>
  </si>
  <si>
    <t>LA TURANZA-SAVE THECHILDREN</t>
  </si>
  <si>
    <t>PRESUPUESTO</t>
  </si>
  <si>
    <t>Direct Labor</t>
  </si>
  <si>
    <t>Fringe Benefits and Allowances</t>
  </si>
  <si>
    <t>Travel and Per Diem</t>
  </si>
  <si>
    <t>Contractual - STTA</t>
  </si>
  <si>
    <t>Other Direct Costs</t>
  </si>
  <si>
    <t>Program Delivery</t>
  </si>
  <si>
    <t>Subagreements</t>
  </si>
  <si>
    <t>Total Direct Costs</t>
  </si>
  <si>
    <t>Indirect Costs</t>
  </si>
  <si>
    <t>Total Costs</t>
  </si>
  <si>
    <t>VIATICOS</t>
  </si>
  <si>
    <t>DIRECT LABOR</t>
  </si>
  <si>
    <t>FRINGE BENEFITS</t>
  </si>
  <si>
    <t>TRAVEL AND PER DIEM</t>
  </si>
  <si>
    <t>CONTRACTUAL-STTA</t>
  </si>
  <si>
    <t>OTHER DIRECT COSTS</t>
  </si>
  <si>
    <t>PROGRAM DELIVERY</t>
  </si>
  <si>
    <t>SUBAGREEMENTS</t>
  </si>
  <si>
    <t>TOTAL DIRECT COSTS</t>
  </si>
  <si>
    <t>D</t>
  </si>
  <si>
    <t>M</t>
  </si>
  <si>
    <t>G,H,I,N</t>
  </si>
  <si>
    <t>C</t>
  </si>
  <si>
    <t>DEPOSIT FROM APS TO  BANRURAL #3576001078</t>
  </si>
  <si>
    <t>E,F,J,K,L,O,P,Q</t>
  </si>
  <si>
    <t>DONATION</t>
  </si>
  <si>
    <t>TALLER NEBAJENSE</t>
  </si>
  <si>
    <t>BR#344</t>
  </si>
  <si>
    <t>FERR.KUMOOL</t>
  </si>
  <si>
    <t>BR#342</t>
  </si>
  <si>
    <t>BAPS#029</t>
  </si>
  <si>
    <t>ANTONIO CAVINAL TOMA</t>
  </si>
  <si>
    <t>CRISTOBAL CRUZ TORRES</t>
  </si>
  <si>
    <t>JUAN JOSE CAVINAL OSTUMA</t>
  </si>
  <si>
    <t>LA TURANZA-SAVE THE CHILDREN</t>
  </si>
  <si>
    <t>DIEGO RAMIREZ</t>
  </si>
  <si>
    <t>BAPS#38</t>
  </si>
  <si>
    <t>NICOLAS BERNAL RIVERA</t>
  </si>
  <si>
    <t>BR#348</t>
  </si>
  <si>
    <t>SERVICENTRO ESSO</t>
  </si>
  <si>
    <t>EL TRIANGULO</t>
  </si>
  <si>
    <t>LIBERIA DE PAZ</t>
  </si>
  <si>
    <t>KUMOOL</t>
  </si>
  <si>
    <t>CAJA CHICA LYNN ROBERTS  --Q3000</t>
  </si>
  <si>
    <t>BAPS#45</t>
  </si>
  <si>
    <t>BAPS#42</t>
  </si>
  <si>
    <t>BAPS#41</t>
  </si>
  <si>
    <t>BAPS#30</t>
  </si>
  <si>
    <t>PEDRO DE PAZ COBO</t>
  </si>
  <si>
    <t>BAPS#36</t>
  </si>
  <si>
    <t>BAPS#43</t>
  </si>
  <si>
    <t>CAJA Q2000</t>
  </si>
  <si>
    <t>FUNDS LEFT FROM THE CHAJUL PROJECT</t>
  </si>
  <si>
    <t>BAPS#67</t>
  </si>
  <si>
    <t>BAPS#69</t>
  </si>
  <si>
    <t>BAPS#53</t>
  </si>
  <si>
    <t>CAJA CHICA ---LYNN</t>
  </si>
  <si>
    <t>FUNDS FROM CHAJUL PROJECT</t>
  </si>
  <si>
    <t>FUNDS FROM KALAMPATZOM</t>
  </si>
  <si>
    <t>FUNDS FROM KALAMPATZOM WATER</t>
  </si>
  <si>
    <t>TOMAS CEDILLO BERNAL</t>
  </si>
  <si>
    <t>NICOLAS BERNALRIVERA</t>
  </si>
  <si>
    <t>JUAN JOSE OSTUMA</t>
  </si>
  <si>
    <t>BAPS#62</t>
  </si>
  <si>
    <t>DIEGO RAMIREZ COBO</t>
  </si>
  <si>
    <t>REGEPLAST- BOMBA</t>
  </si>
  <si>
    <t>SYSTEM IC- COMPUTER REPAIR</t>
  </si>
  <si>
    <t>ELECTRO MATERIALES</t>
  </si>
  <si>
    <t>BAPS#63</t>
  </si>
  <si>
    <t>BAPS#59</t>
  </si>
  <si>
    <t>BR#343-350</t>
  </si>
  <si>
    <t>BAPS#61</t>
  </si>
  <si>
    <t>BAPS#90</t>
  </si>
  <si>
    <t>BAPS#87</t>
  </si>
  <si>
    <t>LOS ENCUENTROS</t>
  </si>
  <si>
    <t>SINAI</t>
  </si>
  <si>
    <t>SEBASTIAN GOMEZ-HELPER</t>
  </si>
  <si>
    <t>DIEGO MATOM RAMIREZ- CABIN CONSTRUTION</t>
  </si>
  <si>
    <t>UNION FENOSA-OFFICE</t>
  </si>
  <si>
    <t>FERR. IXIL</t>
  </si>
  <si>
    <t>EL CAMPESINO</t>
  </si>
  <si>
    <t>CATARINA VELASCO BRITO- RENT</t>
  </si>
  <si>
    <t>KARLITA</t>
  </si>
  <si>
    <t>COM. MARANATHA</t>
  </si>
  <si>
    <t xml:space="preserve">CAJA CHICA ---LYNN </t>
  </si>
  <si>
    <t>BAPS#97</t>
  </si>
  <si>
    <t>DIEGO</t>
  </si>
  <si>
    <t>BAPS#105</t>
  </si>
  <si>
    <t>BAPS#107</t>
  </si>
  <si>
    <t>BAPS#109</t>
  </si>
  <si>
    <t>BAPS#108</t>
  </si>
  <si>
    <t>BAPS#118</t>
  </si>
  <si>
    <t>EL MASTIL</t>
  </si>
  <si>
    <t>CONNECTION</t>
  </si>
  <si>
    <t xml:space="preserve">COMERCIAL A B C </t>
  </si>
  <si>
    <t>SERVICIO DE ENTREGAS</t>
  </si>
  <si>
    <t>2182/2051</t>
  </si>
  <si>
    <t>CAJA  Q2000.00</t>
  </si>
  <si>
    <t>MORJAN</t>
  </si>
  <si>
    <t>SHALOM</t>
  </si>
  <si>
    <t>EL CARMEN GEMINIS</t>
  </si>
  <si>
    <t>FERR IXIL 2</t>
  </si>
  <si>
    <t>COMERCIAL MODERNA</t>
  </si>
  <si>
    <t>EL ROSARIO</t>
  </si>
  <si>
    <t>CARLOS</t>
  </si>
  <si>
    <t>ANTONIO</t>
  </si>
  <si>
    <t>CRIS</t>
  </si>
  <si>
    <t>LA TURANZA-STC-PEER WATER</t>
  </si>
  <si>
    <t>VATZUCHIL-(CHAJUL)</t>
  </si>
  <si>
    <t>LA TURANZA-STC-(PEER WATER)</t>
  </si>
  <si>
    <t>BAPS#125</t>
  </si>
  <si>
    <t>BAPS#127</t>
  </si>
  <si>
    <t>BAPS#123</t>
  </si>
  <si>
    <t>CAJA</t>
  </si>
  <si>
    <t>BAPS#141</t>
  </si>
  <si>
    <t>BAPS#142</t>
  </si>
  <si>
    <t>FUNDS LEFT FROM KALAMPATZOM</t>
  </si>
  <si>
    <t>FUNDS FROM PEERWATER</t>
  </si>
  <si>
    <t>PEERWATER FUNDS</t>
  </si>
  <si>
    <t>TRANSFER FROM SIMOLCOL</t>
  </si>
  <si>
    <t>TRANSFER FROM LA TURANZA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</si>
</sst>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0.00;[Red]0.00"/>
    <numFmt numFmtId="171" formatCode="&quot;$&quot;#,##0.00;[Red]&quot;$&quot;#,##0.00"/>
    <numFmt numFmtId="172" formatCode="0.00_);\(0.00\)"/>
    <numFmt numFmtId="173" formatCode="[$-409]d\-mmm\-yy;@"/>
    <numFmt numFmtId="174" formatCode="[$$-440A]#,##0.00"/>
    <numFmt numFmtId="175" formatCode="_(&quot;$&quot;* #,##0_);_(&quot;$&quot;* \(#,##0\);_(&quot;$&quot;* &quot;-&quot;??_);_(@_)"/>
    <numFmt numFmtId="176" formatCode="_-* #,##0.00\ _Q_-;\-* #,##0.00\ _Q_-;_-* &quot;-&quot;??\ _Q_-;_-@_-"/>
    <numFmt numFmtId="177" formatCode="_-* #,##0.00_-;\-* #,##0.00_-;_-* &quot;-&quot;??_-;_-@_-"/>
    <numFmt numFmtId="178" formatCode="&quot;$&quot;#,##0.00"/>
  </numFmts>
  <fonts count="3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5"/>
      <name val="Arial"/>
      <family val="2"/>
    </font>
    <font>
      <b/>
      <sz val="18"/>
      <name val="Arial"/>
      <family val="2"/>
    </font>
    <font>
      <sz val="1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24" borderId="13" xfId="0" applyFont="1" applyFill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17" borderId="13" xfId="0" applyFill="1" applyBorder="1" applyAlignment="1">
      <alignment/>
    </xf>
    <xf numFmtId="0" fontId="1" fillId="17" borderId="1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1" fillId="0" borderId="10" xfId="0" applyNumberFormat="1" applyFont="1" applyBorder="1" applyAlignment="1">
      <alignment/>
    </xf>
    <xf numFmtId="0" fontId="2" fillId="25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0" fillId="3" borderId="20" xfId="0" applyFill="1" applyBorder="1" applyAlignment="1">
      <alignment/>
    </xf>
    <xf numFmtId="172" fontId="2" fillId="3" borderId="21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4" fontId="3" fillId="3" borderId="22" xfId="0" applyNumberFormat="1" applyFont="1" applyFill="1" applyBorder="1" applyAlignment="1">
      <alignment/>
    </xf>
    <xf numFmtId="172" fontId="3" fillId="3" borderId="17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72" fontId="3" fillId="3" borderId="26" xfId="0" applyNumberFormat="1" applyFont="1" applyFill="1" applyBorder="1" applyAlignment="1">
      <alignment horizontal="center"/>
    </xf>
    <xf numFmtId="172" fontId="3" fillId="3" borderId="31" xfId="0" applyNumberFormat="1" applyFont="1" applyFill="1" applyBorder="1" applyAlignment="1">
      <alignment horizontal="center"/>
    </xf>
    <xf numFmtId="172" fontId="3" fillId="3" borderId="32" xfId="0" applyNumberFormat="1" applyFont="1" applyFill="1" applyBorder="1" applyAlignment="1">
      <alignment horizontal="center"/>
    </xf>
    <xf numFmtId="172" fontId="3" fillId="3" borderId="33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26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4" fillId="3" borderId="26" xfId="0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3" borderId="34" xfId="0" applyFont="1" applyFill="1" applyBorder="1" applyAlignment="1">
      <alignment horizontal="center"/>
    </xf>
    <xf numFmtId="172" fontId="3" fillId="3" borderId="35" xfId="0" applyNumberFormat="1" applyFont="1" applyFill="1" applyBorder="1" applyAlignment="1">
      <alignment horizontal="center"/>
    </xf>
    <xf numFmtId="172" fontId="3" fillId="3" borderId="2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172" fontId="6" fillId="0" borderId="37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Fill="1" applyBorder="1" applyAlignment="1">
      <alignment/>
    </xf>
    <xf numFmtId="172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5" borderId="13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3" fillId="25" borderId="0" xfId="0" applyFont="1" applyFill="1" applyAlignment="1">
      <alignment/>
    </xf>
    <xf numFmtId="0" fontId="4" fillId="25" borderId="26" xfId="0" applyFont="1" applyFill="1" applyBorder="1" applyAlignment="1">
      <alignment/>
    </xf>
    <xf numFmtId="172" fontId="3" fillId="25" borderId="26" xfId="0" applyNumberFormat="1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25" borderId="27" xfId="0" applyFont="1" applyFill="1" applyBorder="1" applyAlignment="1">
      <alignment/>
    </xf>
    <xf numFmtId="0" fontId="3" fillId="26" borderId="4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42" xfId="0" applyFont="1" applyFill="1" applyBorder="1" applyAlignment="1">
      <alignment/>
    </xf>
    <xf numFmtId="4" fontId="3" fillId="3" borderId="26" xfId="0" applyNumberFormat="1" applyFont="1" applyFill="1" applyBorder="1" applyAlignment="1">
      <alignment/>
    </xf>
    <xf numFmtId="0" fontId="3" fillId="25" borderId="2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6" xfId="0" applyFill="1" applyBorder="1" applyAlignment="1">
      <alignment/>
    </xf>
    <xf numFmtId="0" fontId="0" fillId="3" borderId="26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25" borderId="5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4" fontId="3" fillId="3" borderId="51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172" fontId="5" fillId="0" borderId="47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172" fontId="5" fillId="0" borderId="4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7" fillId="17" borderId="14" xfId="0" applyFont="1" applyFill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27" fillId="17" borderId="23" xfId="0" applyFont="1" applyFill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2" borderId="13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3" fillId="22" borderId="17" xfId="0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11" borderId="17" xfId="0" applyFont="1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172" fontId="3" fillId="3" borderId="10" xfId="0" applyNumberFormat="1" applyFon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8" fillId="27" borderId="14" xfId="0" applyNumberFormat="1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28" fillId="27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8" fillId="27" borderId="14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3" fillId="3" borderId="37" xfId="0" applyFont="1" applyFill="1" applyBorder="1" applyAlignment="1">
      <alignment/>
    </xf>
    <xf numFmtId="0" fontId="28" fillId="27" borderId="14" xfId="0" applyFont="1" applyFill="1" applyBorder="1" applyAlignment="1">
      <alignment horizontal="center"/>
    </xf>
    <xf numFmtId="2" fontId="29" fillId="27" borderId="14" xfId="0" applyNumberFormat="1" applyFont="1" applyFill="1" applyBorder="1" applyAlignment="1">
      <alignment horizontal="center"/>
    </xf>
    <xf numFmtId="2" fontId="29" fillId="27" borderId="23" xfId="0" applyNumberFormat="1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28" fillId="27" borderId="24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28" borderId="13" xfId="0" applyFont="1" applyFill="1" applyBorder="1" applyAlignment="1">
      <alignment/>
    </xf>
    <xf numFmtId="0" fontId="4" fillId="28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29" fillId="27" borderId="14" xfId="0" applyFont="1" applyFill="1" applyBorder="1" applyAlignment="1">
      <alignment horizontal="center"/>
    </xf>
    <xf numFmtId="2" fontId="28" fillId="25" borderId="14" xfId="0" applyNumberFormat="1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2" fontId="29" fillId="25" borderId="14" xfId="0" applyNumberFormat="1" applyFont="1" applyFill="1" applyBorder="1" applyAlignment="1">
      <alignment horizontal="center"/>
    </xf>
    <xf numFmtId="4" fontId="28" fillId="25" borderId="16" xfId="0" applyNumberFormat="1" applyFont="1" applyFill="1" applyBorder="1" applyAlignment="1">
      <alignment horizontal="center"/>
    </xf>
    <xf numFmtId="2" fontId="28" fillId="25" borderId="16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0" fillId="26" borderId="13" xfId="0" applyFill="1" applyBorder="1" applyAlignment="1">
      <alignment/>
    </xf>
    <xf numFmtId="0" fontId="3" fillId="10" borderId="5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3" fillId="29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3" max="3" width="36.7109375" style="0" bestFit="1" customWidth="1"/>
    <col min="4" max="4" width="15.7109375" style="0" bestFit="1" customWidth="1"/>
    <col min="5" max="5" width="15.28125" style="36" customWidth="1"/>
    <col min="6" max="6" width="14.57421875" style="0" bestFit="1" customWidth="1"/>
    <col min="7" max="7" width="9.28125" style="0" bestFit="1" customWidth="1"/>
    <col min="8" max="8" width="12.00390625" style="0" bestFit="1" customWidth="1"/>
    <col min="9" max="10" width="9.28125" style="0" bestFit="1" customWidth="1"/>
    <col min="11" max="11" width="12.00390625" style="0" bestFit="1" customWidth="1"/>
    <col min="12" max="12" width="12.421875" style="0" bestFit="1" customWidth="1"/>
    <col min="13" max="13" width="10.57421875" style="0" bestFit="1" customWidth="1"/>
    <col min="14" max="14" width="14.140625" style="0" bestFit="1" customWidth="1"/>
    <col min="15" max="15" width="9.28125" style="0" bestFit="1" customWidth="1"/>
    <col min="16" max="16" width="10.57421875" style="0" bestFit="1" customWidth="1"/>
    <col min="17" max="17" width="9.28125" style="0" bestFit="1" customWidth="1"/>
    <col min="18" max="18" width="15.7109375" style="0" bestFit="1" customWidth="1"/>
  </cols>
  <sheetData>
    <row r="1" spans="1:17" ht="20.25">
      <c r="A1" s="98" t="s">
        <v>16</v>
      </c>
      <c r="B1" s="41"/>
      <c r="C1" s="2"/>
      <c r="D1" s="42" t="s">
        <v>68</v>
      </c>
      <c r="E1" s="42"/>
      <c r="F1" s="42"/>
      <c r="G1" s="42" t="s">
        <v>30</v>
      </c>
      <c r="H1" s="42">
        <v>2010</v>
      </c>
      <c r="J1" s="1"/>
      <c r="K1" s="1"/>
      <c r="L1" s="1"/>
      <c r="M1" s="29" t="s">
        <v>53</v>
      </c>
      <c r="N1" s="29" t="s">
        <v>87</v>
      </c>
      <c r="O1" s="29" t="s">
        <v>63</v>
      </c>
      <c r="P1" s="29" t="s">
        <v>49</v>
      </c>
      <c r="Q1" s="29" t="s">
        <v>51</v>
      </c>
    </row>
    <row r="2" spans="1:19" ht="18">
      <c r="A2" s="40"/>
      <c r="B2" s="40"/>
      <c r="C2" s="29" t="s">
        <v>32</v>
      </c>
      <c r="D2" s="29" t="s">
        <v>6</v>
      </c>
      <c r="E2" s="38" t="s">
        <v>7</v>
      </c>
      <c r="F2" s="29" t="s">
        <v>51</v>
      </c>
      <c r="G2" s="29" t="s">
        <v>9</v>
      </c>
      <c r="H2" s="29" t="s">
        <v>10</v>
      </c>
      <c r="I2" s="29" t="s">
        <v>11</v>
      </c>
      <c r="J2" s="29" t="s">
        <v>18</v>
      </c>
      <c r="K2" s="29" t="s">
        <v>19</v>
      </c>
      <c r="L2" s="29" t="s">
        <v>46</v>
      </c>
      <c r="M2" s="29" t="s">
        <v>47</v>
      </c>
      <c r="N2" s="29" t="s">
        <v>12</v>
      </c>
      <c r="O2" s="29" t="s">
        <v>52</v>
      </c>
      <c r="P2" s="29" t="s">
        <v>50</v>
      </c>
      <c r="Q2" s="29" t="s">
        <v>48</v>
      </c>
      <c r="R2" s="29"/>
      <c r="S2" s="29"/>
    </row>
    <row r="3" spans="1:21" ht="12.75">
      <c r="A3" s="94" t="s">
        <v>20</v>
      </c>
      <c r="B3" s="94"/>
      <c r="C3" s="95">
        <f>'LA TURANZA'!$D$30</f>
        <v>13882</v>
      </c>
      <c r="D3" s="95">
        <f>'LA TURANZA'!$E$30</f>
        <v>6165.39</v>
      </c>
      <c r="E3" s="95">
        <f>'LA TURANZA'!$F$30</f>
        <v>42</v>
      </c>
      <c r="F3" s="95">
        <f>'LA TURANZA'!$G$30</f>
        <v>0</v>
      </c>
      <c r="G3" s="95">
        <f>'LA TURANZA'!$H$30</f>
        <v>0</v>
      </c>
      <c r="H3" s="95">
        <f>'LA TURANZA'!$I$30</f>
        <v>1051</v>
      </c>
      <c r="I3" s="95">
        <f>'LA TURANZA'!$J$30</f>
        <v>0</v>
      </c>
      <c r="J3" s="95">
        <f>'LA TURANZA'!$K$30</f>
        <v>0</v>
      </c>
      <c r="K3" s="95">
        <f>'LA TURANZA'!$L$30</f>
        <v>0</v>
      </c>
      <c r="L3" s="95">
        <f>'LA TURANZA'!$M$30</f>
        <v>0</v>
      </c>
      <c r="M3" s="95">
        <f>'LA TURANZA'!$N$30</f>
        <v>0</v>
      </c>
      <c r="N3" s="95">
        <f>'LA TURANZA'!$O$30</f>
        <v>375</v>
      </c>
      <c r="O3" s="95">
        <f>'LA TURANZA'!$P$30</f>
        <v>0</v>
      </c>
      <c r="P3" s="95">
        <f>'LA TURANZA'!$Q$30</f>
        <v>0</v>
      </c>
      <c r="Q3" s="95">
        <f>'LA TURANZA'!$R$30</f>
        <v>0</v>
      </c>
      <c r="R3" s="95"/>
      <c r="S3" s="24"/>
      <c r="T3" s="24"/>
      <c r="U3" s="24"/>
    </row>
    <row r="4" spans="1:21" ht="12.75">
      <c r="A4" s="94" t="s">
        <v>21</v>
      </c>
      <c r="B4" s="94"/>
      <c r="C4" s="95">
        <f>'BATZUCHIL-1'!D30</f>
        <v>24741.87</v>
      </c>
      <c r="D4" s="95">
        <f>'BATZUCHIL-1'!$E$30</f>
        <v>15529.43</v>
      </c>
      <c r="E4" s="95">
        <f>'BATZUCHIL-1'!$F$30</f>
        <v>87</v>
      </c>
      <c r="F4" s="95">
        <f>'BATZUCHIL-1'!$G$30</f>
        <v>210</v>
      </c>
      <c r="G4" s="95">
        <f>'BATZUCHIL-1'!$H$30</f>
        <v>0</v>
      </c>
      <c r="H4" s="95">
        <f>'BATZUCHIL-1'!$I$30</f>
        <v>0</v>
      </c>
      <c r="I4" s="95">
        <f>'BATZUCHIL-1'!$J$30</f>
        <v>0</v>
      </c>
      <c r="J4" s="95">
        <f>'BATZUCHIL-1'!$K$30</f>
        <v>0</v>
      </c>
      <c r="K4" s="95">
        <f>'BATZUCHIL-1'!$L$30</f>
        <v>0</v>
      </c>
      <c r="L4" s="95">
        <f>'BATZUCHIL-1'!$M$30</f>
        <v>0</v>
      </c>
      <c r="M4" s="95">
        <f>'BATZUCHIL-1'!$N$30</f>
        <v>0</v>
      </c>
      <c r="N4" s="95">
        <f>'BATZUCHIL-1'!$O$30</f>
        <v>0</v>
      </c>
      <c r="O4" s="95">
        <f>'BATZUCHIL-1'!$P$30</f>
        <v>0</v>
      </c>
      <c r="P4" s="95">
        <f>'BATZUCHIL-1'!$Q$30</f>
        <v>0</v>
      </c>
      <c r="Q4" s="95">
        <f>'BATZUCHIL-1'!$R$30</f>
        <v>0</v>
      </c>
      <c r="R4" s="95"/>
      <c r="S4" s="24"/>
      <c r="T4" s="24"/>
      <c r="U4" s="24"/>
    </row>
    <row r="5" spans="1:21" ht="12.75">
      <c r="A5" s="94" t="s">
        <v>22</v>
      </c>
      <c r="B5" s="94"/>
      <c r="C5" s="95">
        <f>TIJOM!$D$30</f>
        <v>3769</v>
      </c>
      <c r="D5" s="95">
        <f>TIJOM!$E$30</f>
        <v>3911.4700000000003</v>
      </c>
      <c r="E5" s="95">
        <f>TIJOM!$F$30</f>
        <v>0</v>
      </c>
      <c r="F5" s="95">
        <f>TIJOM!$G$30</f>
        <v>0</v>
      </c>
      <c r="G5" s="95">
        <f>TIJOM!$H$30</f>
        <v>0</v>
      </c>
      <c r="H5" s="95">
        <f>TIJOM!$I$30</f>
        <v>0</v>
      </c>
      <c r="I5" s="95">
        <f>TIJOM!$J$30</f>
        <v>0</v>
      </c>
      <c r="J5" s="95">
        <f>TIJOM!$K$30</f>
        <v>0</v>
      </c>
      <c r="K5" s="95">
        <f>TIJOM!$L$30</f>
        <v>0</v>
      </c>
      <c r="L5" s="95">
        <f>TIJOM!$M$30</f>
        <v>0</v>
      </c>
      <c r="M5" s="95">
        <f>TIJOM!$N$30</f>
        <v>0</v>
      </c>
      <c r="N5" s="95">
        <f>TIJOM!$O$30</f>
        <v>0</v>
      </c>
      <c r="O5" s="95">
        <f>TIJOM!$P$30</f>
        <v>0</v>
      </c>
      <c r="P5" s="95">
        <f>TIJOM!$Q$30</f>
        <v>0</v>
      </c>
      <c r="Q5" s="95">
        <f>TIJOM!$R$30</f>
        <v>0</v>
      </c>
      <c r="R5" s="95"/>
      <c r="S5" s="24"/>
      <c r="T5" s="24"/>
      <c r="U5" s="24"/>
    </row>
    <row r="6" spans="1:21" ht="12.75">
      <c r="A6" s="94" t="s">
        <v>23</v>
      </c>
      <c r="B6" s="94"/>
      <c r="C6" s="95">
        <f>SIMOLCOL!$D$30</f>
        <v>11314.56</v>
      </c>
      <c r="D6" s="95">
        <f>SIMOLCOL!$E$30</f>
        <v>4697.9</v>
      </c>
      <c r="E6" s="95">
        <f>SIMOLCOL!$F$30</f>
        <v>240</v>
      </c>
      <c r="F6" s="95">
        <f>SIMOLCOL!$G$30</f>
        <v>100</v>
      </c>
      <c r="G6" s="95">
        <f>SIMOLCOL!$H$30</f>
        <v>0</v>
      </c>
      <c r="H6" s="95">
        <f>SIMOLCOL!$I$30</f>
        <v>1082</v>
      </c>
      <c r="I6" s="95">
        <f>SIMOLCOL!$J$30</f>
        <v>0</v>
      </c>
      <c r="J6" s="95">
        <f>SIMOLCOL!$K$30</f>
        <v>264</v>
      </c>
      <c r="K6" s="95">
        <f>SIMOLCOL!$L$30</f>
        <v>500</v>
      </c>
      <c r="L6" s="95">
        <f>SIMOLCOL!$M$30</f>
        <v>0</v>
      </c>
      <c r="M6" s="95">
        <f>SIMOLCOL!$N$30</f>
        <v>0</v>
      </c>
      <c r="N6" s="95">
        <f>SIMOLCOL!$O$30</f>
        <v>0</v>
      </c>
      <c r="O6" s="95">
        <f>SIMOLCOL!$P$30</f>
        <v>0</v>
      </c>
      <c r="P6" s="95">
        <f>SIMOLCOL!$Q$30</f>
        <v>0</v>
      </c>
      <c r="Q6" s="95">
        <f>SIMOLCOL!$R$30</f>
        <v>0</v>
      </c>
      <c r="R6" s="95"/>
      <c r="S6" s="24"/>
      <c r="T6" s="24"/>
      <c r="U6" s="24"/>
    </row>
    <row r="7" spans="1:21" ht="12.75">
      <c r="A7" s="94" t="s">
        <v>24</v>
      </c>
      <c r="B7" s="94"/>
      <c r="C7" s="95">
        <f>VIBECBALAM!$D$30</f>
        <v>5808.92</v>
      </c>
      <c r="D7" s="95">
        <f>VIBECBALAM!$E$30</f>
        <v>1472.92</v>
      </c>
      <c r="E7" s="95">
        <f>VIBECBALAM!$F$30</f>
        <v>0</v>
      </c>
      <c r="F7" s="95">
        <f>VIBECBALAM!$G$30</f>
        <v>0</v>
      </c>
      <c r="G7" s="95">
        <f>VIBECBALAM!$H$30</f>
        <v>0</v>
      </c>
      <c r="H7" s="95">
        <f>VIBECBALAM!$I$30</f>
        <v>0</v>
      </c>
      <c r="I7" s="95">
        <f>VIBECBALAM!$J$30</f>
        <v>0</v>
      </c>
      <c r="J7" s="95">
        <f>VIBECBALAM!$K$30</f>
        <v>0</v>
      </c>
      <c r="K7" s="95">
        <f>VIBECBALAM!$L$30</f>
        <v>0</v>
      </c>
      <c r="L7" s="95">
        <f>VIBECBALAM!$M$30</f>
        <v>0</v>
      </c>
      <c r="M7" s="95">
        <f>VIBECBALAM!$N$30</f>
        <v>0</v>
      </c>
      <c r="N7" s="95">
        <f>VIBECBALAM!$O$30</f>
        <v>0</v>
      </c>
      <c r="O7" s="95">
        <f>VIBECBALAM!$P$30</f>
        <v>0</v>
      </c>
      <c r="P7" s="95">
        <f>VIBECBALAM!$Q$30</f>
        <v>0</v>
      </c>
      <c r="Q7" s="95">
        <f>VIBECBALAM!$R$30</f>
        <v>0</v>
      </c>
      <c r="R7" s="95"/>
      <c r="S7" s="24"/>
      <c r="T7" s="24"/>
      <c r="U7" s="24"/>
    </row>
    <row r="8" spans="1:21" ht="12.75">
      <c r="A8" s="94" t="s">
        <v>25</v>
      </c>
      <c r="B8" s="94"/>
      <c r="C8" s="95">
        <f>'BATZUCHIL-2'!$D$30</f>
        <v>2705</v>
      </c>
      <c r="D8" s="95">
        <f>'BATZUCHIL-2'!$E$30</f>
        <v>5965</v>
      </c>
      <c r="E8" s="95">
        <f>'BATZUCHIL-2'!$F$30</f>
        <v>152</v>
      </c>
      <c r="F8" s="95">
        <f>'BATZUCHIL-2'!$G$30</f>
        <v>500</v>
      </c>
      <c r="G8" s="95">
        <f>'BATZUCHIL-2'!$H$30</f>
        <v>0</v>
      </c>
      <c r="H8" s="95">
        <f>'BATZUCHIL-2'!$I$30</f>
        <v>1643</v>
      </c>
      <c r="I8" s="95">
        <f>'BATZUCHIL-2'!$J$30</f>
        <v>0</v>
      </c>
      <c r="J8" s="95">
        <f>'BATZUCHIL-2'!$K$30</f>
        <v>0</v>
      </c>
      <c r="K8" s="95">
        <f>'BATZUCHIL-2'!$L$30</f>
        <v>0</v>
      </c>
      <c r="L8" s="95">
        <f>'BATZUCHIL-2'!$M$30</f>
        <v>0</v>
      </c>
      <c r="M8" s="95">
        <f>'BATZUCHIL-2'!$N$30</f>
        <v>0</v>
      </c>
      <c r="N8" s="95">
        <f>'BATZUCHIL-2'!$O$30</f>
        <v>0</v>
      </c>
      <c r="O8" s="95">
        <f>'BATZUCHIL-2'!$P$30</f>
        <v>0</v>
      </c>
      <c r="P8" s="95">
        <f>'BATZUCHIL-2'!$Q$30</f>
        <v>0</v>
      </c>
      <c r="Q8" s="95">
        <f>'BATZUCHIL-2'!$R$30</f>
        <v>0</v>
      </c>
      <c r="R8" s="95"/>
      <c r="S8" s="24"/>
      <c r="T8" s="24"/>
      <c r="U8" s="24"/>
    </row>
    <row r="9" spans="1:21" ht="12.75">
      <c r="A9" s="94" t="s">
        <v>26</v>
      </c>
      <c r="B9" s="94"/>
      <c r="C9" s="95">
        <f>'HOJA#7'!$D$30</f>
        <v>0</v>
      </c>
      <c r="D9" s="95">
        <f>'HOJA#7'!$E$30</f>
        <v>0</v>
      </c>
      <c r="E9" s="95">
        <f>'HOJA#7'!$F$30</f>
        <v>0</v>
      </c>
      <c r="F9" s="95">
        <f>'HOJA#7'!$G$30</f>
        <v>0</v>
      </c>
      <c r="G9" s="95">
        <f>'HOJA#7'!$H$30</f>
        <v>0</v>
      </c>
      <c r="H9" s="95">
        <f>'HOJA#7'!$I$30</f>
        <v>0</v>
      </c>
      <c r="I9" s="95">
        <f>'HOJA#7'!$J$30</f>
        <v>0</v>
      </c>
      <c r="J9" s="95">
        <f>'HOJA#7'!$K$30</f>
        <v>0</v>
      </c>
      <c r="K9" s="95">
        <f>'HOJA#7'!$L$30</f>
        <v>0</v>
      </c>
      <c r="L9" s="95">
        <f>'HOJA#7'!$M$30</f>
        <v>0</v>
      </c>
      <c r="M9" s="95">
        <f>'HOJA#7'!$N$30</f>
        <v>0</v>
      </c>
      <c r="N9" s="95">
        <f>'HOJA#7'!$O$30</f>
        <v>0</v>
      </c>
      <c r="O9" s="95">
        <f>'HOJA#7'!$P$30</f>
        <v>0</v>
      </c>
      <c r="P9" s="95">
        <f>'HOJA#7'!$Q$30</f>
        <v>0</v>
      </c>
      <c r="Q9" s="95">
        <f>'HOJA#7'!$R$30</f>
        <v>0</v>
      </c>
      <c r="R9" s="95"/>
      <c r="S9" s="24"/>
      <c r="T9" s="24"/>
      <c r="U9" s="24"/>
    </row>
    <row r="10" spans="1:21" ht="12.75">
      <c r="A10" s="94" t="s">
        <v>27</v>
      </c>
      <c r="B10" s="94"/>
      <c r="C10" s="95">
        <f>'HOJA#8'!$D$30</f>
        <v>0</v>
      </c>
      <c r="D10" s="95">
        <f>'HOJA#8'!$E$30</f>
        <v>0</v>
      </c>
      <c r="E10" s="95">
        <f>'HOJA#8'!$F$30</f>
        <v>0</v>
      </c>
      <c r="F10" s="95">
        <f>'HOJA#8'!$G$30</f>
        <v>0</v>
      </c>
      <c r="G10" s="95">
        <f>'HOJA#8'!$H$30</f>
        <v>0</v>
      </c>
      <c r="H10" s="95">
        <f>'HOJA#8'!$I$30</f>
        <v>0</v>
      </c>
      <c r="I10" s="95">
        <f>'HOJA#8'!$J$30</f>
        <v>0</v>
      </c>
      <c r="J10" s="95">
        <f>'HOJA#8'!$K$30</f>
        <v>0</v>
      </c>
      <c r="K10" s="95">
        <f>'HOJA#8'!$L$30</f>
        <v>0</v>
      </c>
      <c r="L10" s="95">
        <f>'HOJA#8'!$M$30</f>
        <v>0</v>
      </c>
      <c r="M10" s="95">
        <f>'HOJA#8'!$N$30</f>
        <v>0</v>
      </c>
      <c r="N10" s="95">
        <f>'HOJA#8'!$O$30</f>
        <v>0</v>
      </c>
      <c r="O10" s="95">
        <f>'HOJA#8'!$P$30</f>
        <v>0</v>
      </c>
      <c r="P10" s="95">
        <f>'HOJA#8'!$Q$30</f>
        <v>0</v>
      </c>
      <c r="Q10" s="95">
        <f>'HOJA#8'!$R$30</f>
        <v>0</v>
      </c>
      <c r="R10" s="95"/>
      <c r="S10" s="24"/>
      <c r="T10" s="24"/>
      <c r="U10" s="24"/>
    </row>
    <row r="11" spans="1:21" ht="12.75">
      <c r="A11" s="94" t="s">
        <v>28</v>
      </c>
      <c r="B11" s="94"/>
      <c r="C11" s="95">
        <f>'HOJA#9'!$D$30</f>
        <v>0</v>
      </c>
      <c r="D11" s="95">
        <f>'HOJA#9'!$E$30</f>
        <v>0</v>
      </c>
      <c r="E11" s="95">
        <f>'HOJA#9'!$F$30</f>
        <v>0</v>
      </c>
      <c r="F11" s="95">
        <f>'HOJA#9'!$G$30</f>
        <v>0</v>
      </c>
      <c r="G11" s="95">
        <f>G18</f>
        <v>0</v>
      </c>
      <c r="H11" s="95">
        <f>'HOJA#9'!$I$30</f>
        <v>0</v>
      </c>
      <c r="I11" s="95">
        <f>'HOJA#9'!$J$30</f>
        <v>0</v>
      </c>
      <c r="J11" s="95">
        <f>'HOJA#9'!$K$30</f>
        <v>0</v>
      </c>
      <c r="K11" s="95">
        <f>'HOJA#9'!$L$30</f>
        <v>0</v>
      </c>
      <c r="L11" s="95">
        <f>'HOJA#9'!$M$30</f>
        <v>0</v>
      </c>
      <c r="M11" s="95">
        <f>'HOJA#9'!$N$30</f>
        <v>0</v>
      </c>
      <c r="N11" s="95">
        <f>'HOJA#9'!$O$30</f>
        <v>0</v>
      </c>
      <c r="O11" s="95">
        <f>'HOJA#9'!$P$30</f>
        <v>0</v>
      </c>
      <c r="P11" s="95">
        <f>'HOJA#9'!$Q$30</f>
        <v>0</v>
      </c>
      <c r="Q11" s="95">
        <f>'HOJA#9'!$R$30</f>
        <v>0</v>
      </c>
      <c r="R11" s="95"/>
      <c r="S11" s="24"/>
      <c r="T11" s="24"/>
      <c r="U11" s="24"/>
    </row>
    <row r="12" spans="1:21" ht="12.75">
      <c r="A12" s="94" t="s">
        <v>29</v>
      </c>
      <c r="B12" s="94"/>
      <c r="C12" s="95">
        <f>'HOJA#10'!$D$30</f>
        <v>0</v>
      </c>
      <c r="D12" s="95">
        <f>'HOJA#10'!$E$30</f>
        <v>0</v>
      </c>
      <c r="E12" s="95">
        <f>'HOJA#10'!F$30</f>
        <v>0</v>
      </c>
      <c r="F12" s="95">
        <f>'HOJA#10'!$G$30</f>
        <v>0</v>
      </c>
      <c r="G12" s="95">
        <f>'HOJA#10'!$H$30</f>
        <v>0</v>
      </c>
      <c r="H12" s="95">
        <f>'HOJA#10'!$I$30</f>
        <v>0</v>
      </c>
      <c r="I12" s="95">
        <f>'HOJA#10'!J$30</f>
        <v>0</v>
      </c>
      <c r="J12" s="95">
        <f>'HOJA#10'!K$30</f>
        <v>0</v>
      </c>
      <c r="K12" s="95">
        <f>'HOJA#10'!L$30</f>
        <v>0</v>
      </c>
      <c r="L12" s="95">
        <f>'HOJA#10'!M$30</f>
        <v>0</v>
      </c>
      <c r="M12" s="95">
        <f>'HOJA#10'!$N$30</f>
        <v>0</v>
      </c>
      <c r="N12" s="95">
        <f>'HOJA#10'!$O$30</f>
        <v>0</v>
      </c>
      <c r="O12" s="95">
        <f>'HOJA#10'!$P$30</f>
        <v>0</v>
      </c>
      <c r="P12" s="95">
        <f>'HOJA#10'!$Q$30</f>
        <v>0</v>
      </c>
      <c r="Q12" s="95">
        <f>'HOJA#10'!$R$30</f>
        <v>0</v>
      </c>
      <c r="R12" s="95"/>
      <c r="S12" s="24"/>
      <c r="T12" s="24"/>
      <c r="U12" s="24"/>
    </row>
    <row r="13" spans="1:18" ht="12.75">
      <c r="A13" s="94" t="s">
        <v>61</v>
      </c>
      <c r="B13" s="94"/>
      <c r="C13" s="95">
        <f>'HOJA#11'!$D$30</f>
        <v>0</v>
      </c>
      <c r="D13" s="95">
        <f>'HOJA#11'!$E$30</f>
        <v>0</v>
      </c>
      <c r="E13" s="95">
        <f>'HOJA#11'!$F$30</f>
        <v>0</v>
      </c>
      <c r="F13" s="95">
        <f>'HOJA#11'!$G$30</f>
        <v>0</v>
      </c>
      <c r="G13" s="95">
        <f>'HOJA#11'!$H$30</f>
        <v>0</v>
      </c>
      <c r="H13" s="95">
        <f>'HOJA#11'!$I$30</f>
        <v>0</v>
      </c>
      <c r="I13" s="95">
        <f>'HOJA#11'!$J$30</f>
        <v>0</v>
      </c>
      <c r="J13" s="95">
        <f>'HOJA#11'!$K$30</f>
        <v>0</v>
      </c>
      <c r="K13" s="95">
        <f>'HOJA#11'!$L$30</f>
        <v>0</v>
      </c>
      <c r="L13" s="95">
        <f>'HOJA#11'!$M$30</f>
        <v>0</v>
      </c>
      <c r="M13" s="95">
        <f>'HOJA#11'!$N$30</f>
        <v>0</v>
      </c>
      <c r="N13" s="95">
        <f>'HOJA#11'!$O$30</f>
        <v>0</v>
      </c>
      <c r="O13" s="95">
        <f>'HOJA#11'!$P$30</f>
        <v>0</v>
      </c>
      <c r="P13" s="95">
        <f>'HOJA#11'!$Q$30</f>
        <v>0</v>
      </c>
      <c r="Q13" s="95">
        <f>'HOJA#11'!$R$30</f>
        <v>0</v>
      </c>
      <c r="R13" s="95"/>
    </row>
    <row r="14" spans="1:18" ht="13.5" thickBot="1">
      <c r="A14" s="94" t="s">
        <v>62</v>
      </c>
      <c r="B14" s="94"/>
      <c r="C14" s="95">
        <f>'HOJA#12'!$D$30</f>
        <v>0</v>
      </c>
      <c r="D14" s="95">
        <f>'HOJA#12'!$E$30</f>
        <v>0</v>
      </c>
      <c r="E14" s="95">
        <f>'HOJA#12'!$F$30</f>
        <v>0</v>
      </c>
      <c r="F14" s="95">
        <f>'HOJA#12'!$G$30</f>
        <v>0</v>
      </c>
      <c r="G14" s="95">
        <f>'HOJA#12'!$H$30</f>
        <v>0</v>
      </c>
      <c r="H14" s="95">
        <f>'HOJA#12'!$I$30</f>
        <v>0</v>
      </c>
      <c r="I14" s="95">
        <f>'HOJA#12'!$J$30</f>
        <v>0</v>
      </c>
      <c r="J14" s="95">
        <f>'HOJA#12'!$K$30</f>
        <v>0</v>
      </c>
      <c r="K14" s="95">
        <f>'HOJA#12'!$L$30</f>
        <v>0</v>
      </c>
      <c r="L14" s="95">
        <f>'HOJA#12'!$M$30</f>
        <v>0</v>
      </c>
      <c r="M14" s="95">
        <f>'HOJA#12'!$N$30</f>
        <v>0</v>
      </c>
      <c r="N14" s="95">
        <f>'HOJA#12'!$O$30</f>
        <v>0</v>
      </c>
      <c r="O14" s="95">
        <f>'HOJA#12'!$P$30</f>
        <v>0</v>
      </c>
      <c r="P14" s="95">
        <f>'HOJA#12'!$Q$30</f>
        <v>0</v>
      </c>
      <c r="Q14" s="95">
        <f>'HOJA#12'!$R$30</f>
        <v>0</v>
      </c>
      <c r="R14" s="95"/>
    </row>
    <row r="15" spans="1:18" s="25" customFormat="1" ht="18.75" thickBot="1">
      <c r="A15" s="96"/>
      <c r="B15" s="97" t="s">
        <v>31</v>
      </c>
      <c r="C15" s="99">
        <f>SUM(C3:C14)</f>
        <v>62221.34999999999</v>
      </c>
      <c r="D15" s="99">
        <f aca="true" t="shared" si="0" ref="D15:R15">SUM(D3:D14)</f>
        <v>37742.11</v>
      </c>
      <c r="E15" s="99">
        <f t="shared" si="0"/>
        <v>521</v>
      </c>
      <c r="F15" s="99">
        <f t="shared" si="0"/>
        <v>810</v>
      </c>
      <c r="G15" s="99">
        <f t="shared" si="0"/>
        <v>0</v>
      </c>
      <c r="H15" s="99">
        <f t="shared" si="0"/>
        <v>3776</v>
      </c>
      <c r="I15" s="99">
        <f t="shared" si="0"/>
        <v>0</v>
      </c>
      <c r="J15" s="99">
        <f t="shared" si="0"/>
        <v>264</v>
      </c>
      <c r="K15" s="99">
        <f t="shared" si="0"/>
        <v>500</v>
      </c>
      <c r="L15" s="99">
        <f t="shared" si="0"/>
        <v>0</v>
      </c>
      <c r="M15" s="99">
        <f t="shared" si="0"/>
        <v>0</v>
      </c>
      <c r="N15" s="99">
        <f t="shared" si="0"/>
        <v>375</v>
      </c>
      <c r="O15" s="99">
        <f t="shared" si="0"/>
        <v>0</v>
      </c>
      <c r="P15" s="99">
        <f t="shared" si="0"/>
        <v>0</v>
      </c>
      <c r="Q15" s="99">
        <f t="shared" si="0"/>
        <v>0</v>
      </c>
      <c r="R15" s="99">
        <f t="shared" si="0"/>
        <v>0</v>
      </c>
    </row>
    <row r="16" ht="13.5" thickBot="1"/>
    <row r="17" spans="3:9" ht="18.75" thickBot="1">
      <c r="C17" s="101"/>
      <c r="D17" s="102" t="s">
        <v>42</v>
      </c>
      <c r="E17" s="104"/>
      <c r="F17" s="105" t="s">
        <v>44</v>
      </c>
      <c r="I17" s="154" t="s">
        <v>77</v>
      </c>
    </row>
    <row r="18" spans="1:9" ht="18.75" thickBot="1">
      <c r="A18" t="s">
        <v>96</v>
      </c>
      <c r="C18" s="156" t="s">
        <v>88</v>
      </c>
      <c r="D18" s="163">
        <f>(D15)</f>
        <v>37742.11</v>
      </c>
      <c r="E18" s="163">
        <f>D18/8.22</f>
        <v>4591.497566909976</v>
      </c>
      <c r="F18" s="164">
        <f>SUM(D18/D29)*100</f>
        <v>35.535544573901426</v>
      </c>
      <c r="I18" s="154"/>
    </row>
    <row r="19" spans="1:11" ht="18.75" thickBot="1">
      <c r="A19" t="s">
        <v>97</v>
      </c>
      <c r="C19" s="157" t="s">
        <v>89</v>
      </c>
      <c r="D19" s="165">
        <f>M15</f>
        <v>0</v>
      </c>
      <c r="E19" s="163">
        <f aca="true" t="shared" si="1" ref="E19:E31">D19/8.22</f>
        <v>0</v>
      </c>
      <c r="F19" s="164">
        <f>SUM(D19/D29)*100</f>
        <v>0</v>
      </c>
      <c r="I19" s="154" t="s">
        <v>78</v>
      </c>
      <c r="K19" s="154" t="s">
        <v>78</v>
      </c>
    </row>
    <row r="20" spans="1:11" ht="18.75" thickBot="1">
      <c r="A20" t="s">
        <v>98</v>
      </c>
      <c r="C20" s="157" t="s">
        <v>90</v>
      </c>
      <c r="D20" s="165">
        <f>(G15+H15+I15+N15)</f>
        <v>4151</v>
      </c>
      <c r="E20" s="163">
        <f t="shared" si="1"/>
        <v>504.9878345498783</v>
      </c>
      <c r="F20" s="164">
        <f>SUM(D20/D29)*100</f>
        <v>3.908314758402877</v>
      </c>
      <c r="I20" s="154"/>
      <c r="K20" s="154"/>
    </row>
    <row r="21" spans="3:11" ht="18.75" thickBot="1">
      <c r="C21" s="157" t="s">
        <v>91</v>
      </c>
      <c r="D21" s="157">
        <v>0</v>
      </c>
      <c r="E21" s="163">
        <f t="shared" si="1"/>
        <v>0</v>
      </c>
      <c r="F21" s="164">
        <f>SUM(D21/D29)*100</f>
        <v>0</v>
      </c>
      <c r="I21" s="154" t="s">
        <v>79</v>
      </c>
      <c r="K21" s="154" t="s">
        <v>79</v>
      </c>
    </row>
    <row r="22" spans="1:11" ht="18.75" thickBot="1">
      <c r="A22" t="s">
        <v>101</v>
      </c>
      <c r="C22" s="157" t="s">
        <v>92</v>
      </c>
      <c r="D22" s="165">
        <f>(E15+F15+J15+K15+L15+O15+P15+Q15)</f>
        <v>2095</v>
      </c>
      <c r="E22" s="163">
        <f t="shared" si="1"/>
        <v>254.8661800486618</v>
      </c>
      <c r="F22" s="164">
        <f>SUM(D22/D29)*100</f>
        <v>1.9725173256694837</v>
      </c>
      <c r="I22" s="154"/>
      <c r="K22" s="154"/>
    </row>
    <row r="23" spans="1:11" ht="18.75" thickBot="1">
      <c r="A23" t="s">
        <v>99</v>
      </c>
      <c r="C23" s="157" t="s">
        <v>93</v>
      </c>
      <c r="D23" s="165">
        <f>C15</f>
        <v>62221.34999999999</v>
      </c>
      <c r="E23" s="163">
        <f t="shared" si="1"/>
        <v>7569.507299270072</v>
      </c>
      <c r="F23" s="164">
        <f>SUM(D23/D29)*100</f>
        <v>58.583623342026215</v>
      </c>
      <c r="I23" s="154" t="s">
        <v>80</v>
      </c>
      <c r="K23" s="154" t="s">
        <v>80</v>
      </c>
    </row>
    <row r="24" spans="3:11" ht="18.75" thickBot="1">
      <c r="C24" s="157" t="s">
        <v>94</v>
      </c>
      <c r="D24" s="157">
        <v>0</v>
      </c>
      <c r="E24" s="163">
        <f t="shared" si="1"/>
        <v>0</v>
      </c>
      <c r="F24" s="164">
        <f>SUM(D24/D29)*100</f>
        <v>0</v>
      </c>
      <c r="I24" s="154"/>
      <c r="K24" s="154"/>
    </row>
    <row r="25" spans="3:11" ht="18.75" thickBot="1">
      <c r="C25" s="157"/>
      <c r="D25" s="157">
        <v>0</v>
      </c>
      <c r="E25" s="163">
        <f t="shared" si="1"/>
        <v>0</v>
      </c>
      <c r="F25" s="164">
        <f>SUM(D25/D29)*100</f>
        <v>0</v>
      </c>
      <c r="I25" s="154" t="s">
        <v>81</v>
      </c>
      <c r="K25" s="154" t="s">
        <v>81</v>
      </c>
    </row>
    <row r="26" spans="3:11" ht="18.75" thickBot="1">
      <c r="C26" s="157"/>
      <c r="D26" s="157">
        <v>0</v>
      </c>
      <c r="E26" s="163">
        <f t="shared" si="1"/>
        <v>0</v>
      </c>
      <c r="F26" s="164">
        <f>SUM(D26/D29)*100</f>
        <v>0</v>
      </c>
      <c r="I26" s="154"/>
      <c r="K26" s="154"/>
    </row>
    <row r="27" spans="3:11" ht="18.75" thickBot="1">
      <c r="C27" s="157"/>
      <c r="D27" s="157">
        <v>0</v>
      </c>
      <c r="E27" s="163">
        <f t="shared" si="1"/>
        <v>0</v>
      </c>
      <c r="F27" s="164">
        <f>SUM(D27/D29)*100</f>
        <v>0</v>
      </c>
      <c r="I27" s="154" t="s">
        <v>82</v>
      </c>
      <c r="K27" s="154" t="s">
        <v>82</v>
      </c>
    </row>
    <row r="28" spans="3:11" ht="18.75" thickBot="1">
      <c r="C28" s="158"/>
      <c r="D28" s="158">
        <v>0</v>
      </c>
      <c r="E28" s="163">
        <f t="shared" si="1"/>
        <v>0</v>
      </c>
      <c r="F28" s="164">
        <f>SUM(D28/D29)*100</f>
        <v>0</v>
      </c>
      <c r="I28" s="154"/>
      <c r="K28" s="154"/>
    </row>
    <row r="29" spans="3:11" ht="18.75" thickBot="1">
      <c r="C29" s="106" t="s">
        <v>95</v>
      </c>
      <c r="D29" s="166">
        <f>SUM(D18:D28)</f>
        <v>106209.45999999999</v>
      </c>
      <c r="E29" s="163">
        <f t="shared" si="1"/>
        <v>12920.858880778587</v>
      </c>
      <c r="F29" s="167">
        <f>SUM(F18:F28)</f>
        <v>100</v>
      </c>
      <c r="I29" s="154" t="s">
        <v>83</v>
      </c>
      <c r="K29" s="154" t="s">
        <v>83</v>
      </c>
    </row>
    <row r="30" spans="3:11" ht="18.75" thickBot="1">
      <c r="C30" s="107" t="s">
        <v>102</v>
      </c>
      <c r="D30" s="168">
        <v>109817.4</v>
      </c>
      <c r="E30" s="163">
        <f t="shared" si="1"/>
        <v>13359.781021897808</v>
      </c>
      <c r="F30" s="169"/>
      <c r="I30" s="154"/>
      <c r="K30" s="154"/>
    </row>
    <row r="31" spans="3:12" ht="18.75" thickBot="1">
      <c r="C31" s="103" t="s">
        <v>45</v>
      </c>
      <c r="D31" s="170">
        <f>(D30-D29)</f>
        <v>3607.9400000000023</v>
      </c>
      <c r="E31" s="172">
        <f t="shared" si="1"/>
        <v>438.92214111922164</v>
      </c>
      <c r="F31" s="171"/>
      <c r="I31" s="154" t="s">
        <v>84</v>
      </c>
      <c r="K31" s="154" t="s">
        <v>84</v>
      </c>
      <c r="L31" s="155"/>
    </row>
    <row r="32" spans="9:11" ht="12.75">
      <c r="I32" s="154"/>
      <c r="K32" s="154"/>
    </row>
    <row r="33" spans="9:11" ht="12.75">
      <c r="I33" s="154" t="s">
        <v>85</v>
      </c>
      <c r="K33" s="154" t="s">
        <v>85</v>
      </c>
    </row>
    <row r="35" spans="9:11" ht="12.75">
      <c r="I35" s="76" t="s">
        <v>86</v>
      </c>
      <c r="K35" s="76" t="s">
        <v>86</v>
      </c>
    </row>
  </sheetData>
  <sheetProtection/>
  <printOptions/>
  <pageMargins left="0" right="0" top="0.25" bottom="0.25" header="0.25" footer="0.2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49.42187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38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/>
      <c r="W2" s="49" t="s">
        <v>45</v>
      </c>
    </row>
    <row r="3" spans="1:23" ht="13.5" thickBot="1">
      <c r="A3" s="9" t="s">
        <v>2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50">
        <f>SUM(V4:V29)+W3</f>
        <v>14628.059999999998</v>
      </c>
      <c r="U3" s="51">
        <f>T3/7.99</f>
        <v>1830.795994993742</v>
      </c>
      <c r="V3" s="52">
        <f>'HOJA#8'!$V$30</f>
        <v>40506.99</v>
      </c>
      <c r="W3" s="66">
        <f>'HOJA#8'!$T$30</f>
        <v>14628.059999999998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70">
        <f>T4/7.99</f>
        <v>0</v>
      </c>
      <c r="V4" s="91"/>
      <c r="W4" s="67"/>
    </row>
    <row r="5" spans="1:23" ht="12.75">
      <c r="A5" s="8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70">
        <f aca="true" t="shared" si="0" ref="U5:U30">T5/7.99</f>
        <v>1830.795994993742</v>
      </c>
      <c r="V5" s="92"/>
      <c r="W5" s="47"/>
    </row>
    <row r="6" spans="1:23" ht="12.75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70">
        <f t="shared" si="0"/>
        <v>1830.795994993742</v>
      </c>
      <c r="V6" s="92"/>
      <c r="W6" s="47"/>
    </row>
    <row r="7" spans="1:23" ht="12.75">
      <c r="A7" s="11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70">
        <f t="shared" si="0"/>
        <v>1830.795994993742</v>
      </c>
      <c r="V7" s="92"/>
      <c r="W7" s="47"/>
    </row>
    <row r="8" spans="1:23" ht="12.75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70">
        <f t="shared" si="0"/>
        <v>1830.795994993742</v>
      </c>
      <c r="V8" s="92"/>
      <c r="W8" s="47"/>
    </row>
    <row r="9" spans="1:23" ht="12.75">
      <c r="A9" s="11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70">
        <f t="shared" si="0"/>
        <v>1830.795994993742</v>
      </c>
      <c r="V9" s="92"/>
      <c r="W9" s="47"/>
    </row>
    <row r="10" spans="1:23" ht="12.75">
      <c r="A10" s="8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">
        <f t="shared" si="1"/>
        <v>0</v>
      </c>
      <c r="T10" s="63">
        <f t="shared" si="2"/>
        <v>14628.059999999998</v>
      </c>
      <c r="U10" s="70">
        <f t="shared" si="0"/>
        <v>1830.795994993742</v>
      </c>
      <c r="V10" s="92"/>
      <c r="W10" s="47"/>
    </row>
    <row r="11" spans="1:23" ht="12.75">
      <c r="A11" s="8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70">
        <f t="shared" si="0"/>
        <v>1830.795994993742</v>
      </c>
      <c r="V11" s="92"/>
      <c r="W11" s="47"/>
    </row>
    <row r="12" spans="1:23" ht="12.75">
      <c r="A12" s="8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70">
        <f t="shared" si="0"/>
        <v>1830.795994993742</v>
      </c>
      <c r="V12" s="92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70">
        <f t="shared" si="0"/>
        <v>1830.795994993742</v>
      </c>
      <c r="V13" s="92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4">
        <f t="shared" si="1"/>
        <v>0</v>
      </c>
      <c r="T14" s="63">
        <f t="shared" si="2"/>
        <v>14628.059999999998</v>
      </c>
      <c r="U14" s="70">
        <f t="shared" si="0"/>
        <v>1830.795994993742</v>
      </c>
      <c r="V14" s="92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70">
        <f t="shared" si="0"/>
        <v>1830.795994993742</v>
      </c>
      <c r="V15" s="92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70">
        <f t="shared" si="0"/>
        <v>1830.795994993742</v>
      </c>
      <c r="V16" s="92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70">
        <f t="shared" si="0"/>
        <v>1830.795994993742</v>
      </c>
      <c r="V17" s="92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70">
        <f t="shared" si="0"/>
        <v>1830.795994993742</v>
      </c>
      <c r="V18" s="92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70">
        <f t="shared" si="0"/>
        <v>1830.795994993742</v>
      </c>
      <c r="V19" s="92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70">
        <f t="shared" si="0"/>
        <v>1830.795994993742</v>
      </c>
      <c r="V20" s="92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70">
        <f t="shared" si="0"/>
        <v>1830.795994993742</v>
      </c>
      <c r="V21" s="92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70">
        <f t="shared" si="0"/>
        <v>1830.795994993742</v>
      </c>
      <c r="V22" s="92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70">
        <f t="shared" si="0"/>
        <v>1830.795994993742</v>
      </c>
      <c r="V23" s="92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70">
        <f t="shared" si="0"/>
        <v>1830.795994993742</v>
      </c>
      <c r="V24" s="92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>
        <f t="shared" si="1"/>
        <v>0</v>
      </c>
      <c r="T25" s="63">
        <f t="shared" si="2"/>
        <v>14628.059999999998</v>
      </c>
      <c r="U25" s="70">
        <f t="shared" si="0"/>
        <v>1830.795994993742</v>
      </c>
      <c r="V25" s="92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>
        <f t="shared" si="1"/>
        <v>0</v>
      </c>
      <c r="T26" s="64">
        <f t="shared" si="2"/>
        <v>14628.059999999998</v>
      </c>
      <c r="U26" s="70">
        <f t="shared" si="0"/>
        <v>1830.795994993742</v>
      </c>
      <c r="V26" s="92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70">
        <f t="shared" si="0"/>
        <v>1830.795994993742</v>
      </c>
      <c r="V27" s="92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70">
        <f t="shared" si="0"/>
        <v>1830.795994993742</v>
      </c>
      <c r="V28" s="92"/>
      <c r="W28" s="47"/>
    </row>
    <row r="29" spans="1:23" ht="13.5" thickBot="1">
      <c r="A29" s="14"/>
      <c r="B29" s="15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70">
        <f t="shared" si="0"/>
        <v>1830.795994993742</v>
      </c>
      <c r="V29" s="92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>SUM(P4:P29)</f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70">
        <f t="shared" si="0"/>
        <v>1830.795994993742</v>
      </c>
      <c r="V30" s="62">
        <f>SUM(V3:V29)</f>
        <v>40506.99</v>
      </c>
      <c r="W30" s="6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9.281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39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/>
      <c r="W2" s="49" t="s">
        <v>45</v>
      </c>
    </row>
    <row r="3" spans="1:23" ht="13.5" thickBot="1">
      <c r="A3" s="9" t="s">
        <v>2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50">
        <f>SUM(V4:V29)+W3</f>
        <v>14628.059999999998</v>
      </c>
      <c r="U3" s="51">
        <f>T3/7.99</f>
        <v>1830.795994993742</v>
      </c>
      <c r="V3" s="52">
        <f>'HOJA#9'!$V$30</f>
        <v>40506.99</v>
      </c>
      <c r="W3" s="66">
        <f>'HOJA#9'!$T$30</f>
        <v>14628.059999999998</v>
      </c>
    </row>
    <row r="4" spans="1:23" ht="13.5" thickBot="1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71">
        <f>T4/7.99</f>
        <v>0</v>
      </c>
      <c r="V4" s="91"/>
      <c r="W4" s="67"/>
    </row>
    <row r="5" spans="1:23" ht="13.5" thickBot="1">
      <c r="A5" s="8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71">
        <f aca="true" t="shared" si="0" ref="U5:U30">T5/7.99</f>
        <v>1830.795994993742</v>
      </c>
      <c r="V5" s="92"/>
      <c r="W5" s="47"/>
    </row>
    <row r="6" spans="1:23" ht="13.5" thickBot="1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71">
        <f t="shared" si="0"/>
        <v>1830.795994993742</v>
      </c>
      <c r="V6" s="92"/>
      <c r="W6" s="47"/>
    </row>
    <row r="7" spans="1:23" ht="13.5" thickBot="1">
      <c r="A7" s="8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71">
        <f t="shared" si="0"/>
        <v>1830.795994993742</v>
      </c>
      <c r="V7" s="92"/>
      <c r="W7" s="47"/>
    </row>
    <row r="8" spans="1:23" ht="13.5" thickBot="1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71">
        <f t="shared" si="0"/>
        <v>1830.795994993742</v>
      </c>
      <c r="V8" s="92"/>
      <c r="W8" s="47"/>
    </row>
    <row r="9" spans="1:23" ht="13.5" thickBot="1">
      <c r="A9" s="8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71">
        <f t="shared" si="0"/>
        <v>1830.795994993742</v>
      </c>
      <c r="V9" s="92"/>
      <c r="W9" s="47"/>
    </row>
    <row r="10" spans="1:23" ht="13.5" thickBot="1">
      <c r="A10" s="8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">
        <f t="shared" si="1"/>
        <v>0</v>
      </c>
      <c r="T10" s="63">
        <f t="shared" si="2"/>
        <v>14628.059999999998</v>
      </c>
      <c r="U10" s="71">
        <f t="shared" si="0"/>
        <v>1830.795994993742</v>
      </c>
      <c r="V10" s="92"/>
      <c r="W10" s="47"/>
    </row>
    <row r="11" spans="1:23" ht="13.5" thickBot="1">
      <c r="A11" s="8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71">
        <f t="shared" si="0"/>
        <v>1830.795994993742</v>
      </c>
      <c r="V11" s="92"/>
      <c r="W11" s="47"/>
    </row>
    <row r="12" spans="1:23" ht="13.5" thickBot="1">
      <c r="A12" s="8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71">
        <f t="shared" si="0"/>
        <v>1830.795994993742</v>
      </c>
      <c r="V12" s="92"/>
      <c r="W12" s="47"/>
    </row>
    <row r="13" spans="1:23" ht="13.5" thickBo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71">
        <f t="shared" si="0"/>
        <v>1830.795994993742</v>
      </c>
      <c r="V13" s="92"/>
      <c r="W13" s="47"/>
    </row>
    <row r="14" spans="1:23" ht="13.5" thickBo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4">
        <f t="shared" si="1"/>
        <v>0</v>
      </c>
      <c r="T14" s="63">
        <f t="shared" si="2"/>
        <v>14628.059999999998</v>
      </c>
      <c r="U14" s="71">
        <f t="shared" si="0"/>
        <v>1830.795994993742</v>
      </c>
      <c r="V14" s="92"/>
      <c r="W14" s="47"/>
    </row>
    <row r="15" spans="1:23" ht="13.5" thickBot="1">
      <c r="A15" s="116"/>
      <c r="B15" s="4"/>
      <c r="C15" s="1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71">
        <f t="shared" si="0"/>
        <v>1830.795994993742</v>
      </c>
      <c r="V15" s="92"/>
      <c r="W15" s="116"/>
    </row>
    <row r="16" spans="1:23" ht="13.5" thickBo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71">
        <f t="shared" si="0"/>
        <v>1830.795994993742</v>
      </c>
      <c r="V16" s="92"/>
      <c r="W16" s="47"/>
    </row>
    <row r="17" spans="1:23" ht="13.5" thickBot="1">
      <c r="A17" s="116"/>
      <c r="B17" s="4"/>
      <c r="C17" s="12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71">
        <f t="shared" si="0"/>
        <v>1830.795994993742</v>
      </c>
      <c r="V17" s="92"/>
      <c r="W17" s="116"/>
    </row>
    <row r="18" spans="1:23" ht="13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71">
        <f t="shared" si="0"/>
        <v>1830.795994993742</v>
      </c>
      <c r="V18" s="92"/>
      <c r="W18" s="47"/>
    </row>
    <row r="19" spans="1:23" ht="13.5" thickBot="1">
      <c r="A19" s="116"/>
      <c r="B19" s="4"/>
      <c r="C19" s="12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71">
        <f t="shared" si="0"/>
        <v>1830.795994993742</v>
      </c>
      <c r="V19" s="92"/>
      <c r="W19" s="116"/>
    </row>
    <row r="20" spans="1:23" ht="13.5" thickBo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71">
        <f t="shared" si="0"/>
        <v>1830.795994993742</v>
      </c>
      <c r="V20" s="92"/>
      <c r="W20" s="47"/>
    </row>
    <row r="21" spans="1:23" ht="13.5" thickBo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71">
        <f t="shared" si="0"/>
        <v>1830.795994993742</v>
      </c>
      <c r="V21" s="92"/>
      <c r="W21" s="47"/>
    </row>
    <row r="22" spans="1:23" ht="13.5" thickBo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71">
        <f t="shared" si="0"/>
        <v>1830.795994993742</v>
      </c>
      <c r="V22" s="92"/>
      <c r="W22" s="47"/>
    </row>
    <row r="23" spans="1:23" ht="13.5" thickBo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71">
        <f t="shared" si="0"/>
        <v>1830.795994993742</v>
      </c>
      <c r="V23" s="92"/>
      <c r="W23" s="47"/>
    </row>
    <row r="24" spans="1:23" ht="13.5" thickBot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71">
        <f t="shared" si="0"/>
        <v>1830.795994993742</v>
      </c>
      <c r="V24" s="92"/>
      <c r="W24" s="47"/>
    </row>
    <row r="25" spans="1:23" ht="13.5" thickBot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>
        <f t="shared" si="1"/>
        <v>0</v>
      </c>
      <c r="T25" s="63">
        <f t="shared" si="2"/>
        <v>14628.059999999998</v>
      </c>
      <c r="U25" s="71">
        <f t="shared" si="0"/>
        <v>1830.795994993742</v>
      </c>
      <c r="V25" s="92"/>
      <c r="W25" s="47"/>
    </row>
    <row r="26" spans="1:23" ht="13.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>
        <f t="shared" si="1"/>
        <v>0</v>
      </c>
      <c r="T26" s="64">
        <f t="shared" si="2"/>
        <v>14628.059999999998</v>
      </c>
      <c r="U26" s="71">
        <f t="shared" si="0"/>
        <v>1830.795994993742</v>
      </c>
      <c r="V26" s="92"/>
      <c r="W26" s="47"/>
    </row>
    <row r="27" spans="1:23" ht="13.5" thickBot="1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71">
        <f t="shared" si="0"/>
        <v>1830.795994993742</v>
      </c>
      <c r="V27" s="92"/>
      <c r="W27" s="47"/>
    </row>
    <row r="28" spans="1:23" ht="13.5" thickBot="1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71">
        <f t="shared" si="0"/>
        <v>1830.795994993742</v>
      </c>
      <c r="V28" s="92"/>
      <c r="W28" s="47"/>
    </row>
    <row r="29" spans="1:23" ht="13.5" thickBot="1">
      <c r="A29" s="14"/>
      <c r="B29" s="15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71">
        <f t="shared" si="0"/>
        <v>1830.795994993742</v>
      </c>
      <c r="V29" s="92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71">
        <f t="shared" si="0"/>
        <v>1830.795994993742</v>
      </c>
      <c r="V30" s="62">
        <f>SUM(V3:V29)</f>
        <v>40506.99</v>
      </c>
      <c r="W30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0.42187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66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 t="s">
        <v>67</v>
      </c>
      <c r="W2" s="49" t="s">
        <v>45</v>
      </c>
    </row>
    <row r="3" spans="1:23" ht="13.5" thickBot="1">
      <c r="A3" s="9" t="s">
        <v>2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50">
        <f>SUM(V4:V29)+W3</f>
        <v>14628.059999999998</v>
      </c>
      <c r="U3" s="51">
        <f>T3/7.6</f>
        <v>1924.744736842105</v>
      </c>
      <c r="V3" s="52">
        <f>'HOJA#10'!$V$30</f>
        <v>40506.99</v>
      </c>
      <c r="W3" s="66">
        <f>'HOJA#10'!$T$30</f>
        <v>14628.059999999998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70">
        <f aca="true" t="shared" si="0" ref="U4:U30">T4/7.6</f>
        <v>0</v>
      </c>
      <c r="V4" s="91"/>
      <c r="W4" s="67"/>
    </row>
    <row r="5" spans="1:23" ht="12.75">
      <c r="A5" s="8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70">
        <f t="shared" si="0"/>
        <v>1924.744736842105</v>
      </c>
      <c r="V5" s="92"/>
      <c r="W5" s="47"/>
    </row>
    <row r="6" spans="1:23" ht="12.75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70">
        <f t="shared" si="0"/>
        <v>1924.744736842105</v>
      </c>
      <c r="V6" s="92"/>
      <c r="W6" s="47"/>
    </row>
    <row r="7" spans="1:23" ht="12.75">
      <c r="A7" s="8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70">
        <f t="shared" si="0"/>
        <v>1924.744736842105</v>
      </c>
      <c r="V7" s="92"/>
      <c r="W7" s="47"/>
    </row>
    <row r="8" spans="1:23" ht="12.75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70">
        <f t="shared" si="0"/>
        <v>1924.744736842105</v>
      </c>
      <c r="V8" s="92"/>
      <c r="W8" s="47"/>
    </row>
    <row r="9" spans="1:23" ht="12.75">
      <c r="A9" s="8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70">
        <f t="shared" si="0"/>
        <v>1924.744736842105</v>
      </c>
      <c r="V9" s="92"/>
      <c r="W9" s="47"/>
    </row>
    <row r="10" spans="1:23" s="125" customFormat="1" ht="12.75">
      <c r="A10" s="11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>
        <f t="shared" si="1"/>
        <v>0</v>
      </c>
      <c r="T10" s="122">
        <f t="shared" si="2"/>
        <v>14628.059999999998</v>
      </c>
      <c r="U10" s="123">
        <f t="shared" si="0"/>
        <v>1924.744736842105</v>
      </c>
      <c r="V10" s="110"/>
      <c r="W10" s="124"/>
    </row>
    <row r="11" spans="1:23" ht="12.75">
      <c r="A11" s="8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70">
        <f t="shared" si="0"/>
        <v>1924.744736842105</v>
      </c>
      <c r="V11" s="92"/>
      <c r="W11" s="47"/>
    </row>
    <row r="12" spans="1:23" ht="12.75">
      <c r="A12" s="8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70">
        <f t="shared" si="0"/>
        <v>1924.744736842105</v>
      </c>
      <c r="V12" s="92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70">
        <f t="shared" si="0"/>
        <v>1924.744736842105</v>
      </c>
      <c r="V13" s="92"/>
      <c r="W13" s="47"/>
    </row>
    <row r="14" spans="1:23" s="125" customFormat="1" ht="12.75">
      <c r="A14" s="116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>
        <f t="shared" si="1"/>
        <v>0</v>
      </c>
      <c r="T14" s="122">
        <f t="shared" si="2"/>
        <v>14628.059999999998</v>
      </c>
      <c r="U14" s="123">
        <f t="shared" si="0"/>
        <v>1924.744736842105</v>
      </c>
      <c r="V14" s="110"/>
      <c r="W14" s="124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70">
        <f t="shared" si="0"/>
        <v>1924.744736842105</v>
      </c>
      <c r="V15" s="92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70">
        <f t="shared" si="0"/>
        <v>1924.744736842105</v>
      </c>
      <c r="V16" s="92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70">
        <f t="shared" si="0"/>
        <v>1924.744736842105</v>
      </c>
      <c r="V17" s="92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70">
        <f t="shared" si="0"/>
        <v>1924.744736842105</v>
      </c>
      <c r="V18" s="92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70">
        <f t="shared" si="0"/>
        <v>1924.744736842105</v>
      </c>
      <c r="V19" s="92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70">
        <f t="shared" si="0"/>
        <v>1924.744736842105</v>
      </c>
      <c r="V20" s="92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70">
        <f t="shared" si="0"/>
        <v>1924.744736842105</v>
      </c>
      <c r="V21" s="92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70">
        <f t="shared" si="0"/>
        <v>1924.744736842105</v>
      </c>
      <c r="V22" s="92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70">
        <f t="shared" si="0"/>
        <v>1924.744736842105</v>
      </c>
      <c r="V23" s="92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70">
        <f t="shared" si="0"/>
        <v>1924.744736842105</v>
      </c>
      <c r="V24" s="92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>
        <f t="shared" si="1"/>
        <v>0</v>
      </c>
      <c r="T25" s="63">
        <f t="shared" si="2"/>
        <v>14628.059999999998</v>
      </c>
      <c r="U25" s="70">
        <f t="shared" si="0"/>
        <v>1924.744736842105</v>
      </c>
      <c r="V25" s="92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>
        <f t="shared" si="1"/>
        <v>0</v>
      </c>
      <c r="T26" s="64">
        <f t="shared" si="2"/>
        <v>14628.059999999998</v>
      </c>
      <c r="U26" s="70">
        <f t="shared" si="0"/>
        <v>1924.744736842105</v>
      </c>
      <c r="V26" s="92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70">
        <f t="shared" si="0"/>
        <v>1924.744736842105</v>
      </c>
      <c r="V27" s="92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70">
        <f t="shared" si="0"/>
        <v>1924.744736842105</v>
      </c>
      <c r="V28" s="92"/>
      <c r="W28" s="47"/>
    </row>
    <row r="29" spans="1:23" ht="13.5" thickBot="1">
      <c r="A29" s="14"/>
      <c r="B29" s="15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70">
        <f t="shared" si="0"/>
        <v>1924.744736842105</v>
      </c>
      <c r="V29" s="92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70">
        <f t="shared" si="0"/>
        <v>1924.744736842105</v>
      </c>
      <c r="V30" s="62">
        <f>SUM(V3:V29)</f>
        <v>40506.99</v>
      </c>
      <c r="W30" s="6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44.57421875" style="0" bestFit="1" customWidth="1"/>
    <col min="10" max="19" width="9.281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65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 t="s">
        <v>67</v>
      </c>
      <c r="W2" s="49" t="s">
        <v>45</v>
      </c>
    </row>
    <row r="3" spans="1:23" ht="13.5" thickBot="1">
      <c r="A3" s="9" t="s">
        <v>2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50">
        <f>SUM(V4:V29)+W3</f>
        <v>14628.059999999998</v>
      </c>
      <c r="U3" s="51">
        <f>T3/7.6</f>
        <v>1924.744736842105</v>
      </c>
      <c r="V3" s="52">
        <f>'HOJA#11'!$V$30</f>
        <v>40506.99</v>
      </c>
      <c r="W3" s="66">
        <f>'HOJA#11'!$T$30</f>
        <v>14628.059999999998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70">
        <f aca="true" t="shared" si="0" ref="U4:U30">T4/7.6</f>
        <v>0</v>
      </c>
      <c r="V4" s="91"/>
      <c r="W4" s="67"/>
    </row>
    <row r="5" spans="1:23" ht="12.75">
      <c r="A5" s="8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70">
        <f t="shared" si="0"/>
        <v>1924.744736842105</v>
      </c>
      <c r="V5" s="92"/>
      <c r="W5" s="47"/>
    </row>
    <row r="6" spans="1:23" ht="12.75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70">
        <f t="shared" si="0"/>
        <v>1924.744736842105</v>
      </c>
      <c r="V6" s="92"/>
      <c r="W6" s="47"/>
    </row>
    <row r="7" spans="1:23" ht="12.75">
      <c r="A7" s="8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70">
        <f t="shared" si="0"/>
        <v>1924.744736842105</v>
      </c>
      <c r="V7" s="92"/>
      <c r="W7" s="47"/>
    </row>
    <row r="8" spans="1:23" ht="12.75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70">
        <f t="shared" si="0"/>
        <v>1924.744736842105</v>
      </c>
      <c r="V8" s="92"/>
      <c r="W8" s="47"/>
    </row>
    <row r="9" spans="1:23" ht="12.75">
      <c r="A9" s="8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70">
        <f t="shared" si="0"/>
        <v>1924.744736842105</v>
      </c>
      <c r="V9" s="92"/>
      <c r="W9" s="47"/>
    </row>
    <row r="10" spans="1:23" ht="12.75">
      <c r="A10" s="8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">
        <f t="shared" si="1"/>
        <v>0</v>
      </c>
      <c r="T10" s="63">
        <f t="shared" si="2"/>
        <v>14628.059999999998</v>
      </c>
      <c r="U10" s="70">
        <f t="shared" si="0"/>
        <v>1924.744736842105</v>
      </c>
      <c r="V10" s="92"/>
      <c r="W10" s="47"/>
    </row>
    <row r="11" spans="1:23" ht="12.75">
      <c r="A11" s="8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70">
        <f t="shared" si="0"/>
        <v>1924.744736842105</v>
      </c>
      <c r="V11" s="92"/>
      <c r="W11" s="47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70">
        <f t="shared" si="0"/>
        <v>1924.744736842105</v>
      </c>
      <c r="V12" s="92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70">
        <f t="shared" si="0"/>
        <v>1924.744736842105</v>
      </c>
      <c r="V13" s="92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4">
        <f t="shared" si="1"/>
        <v>0</v>
      </c>
      <c r="T14" s="63">
        <f t="shared" si="2"/>
        <v>14628.059999999998</v>
      </c>
      <c r="U14" s="70">
        <f t="shared" si="0"/>
        <v>1924.744736842105</v>
      </c>
      <c r="V14" s="92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70">
        <f t="shared" si="0"/>
        <v>1924.744736842105</v>
      </c>
      <c r="V15" s="92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70">
        <f t="shared" si="0"/>
        <v>1924.744736842105</v>
      </c>
      <c r="V16" s="92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70">
        <f t="shared" si="0"/>
        <v>1924.744736842105</v>
      </c>
      <c r="V17" s="92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70">
        <f t="shared" si="0"/>
        <v>1924.744736842105</v>
      </c>
      <c r="V18" s="92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70">
        <f t="shared" si="0"/>
        <v>1924.744736842105</v>
      </c>
      <c r="V19" s="92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70">
        <f t="shared" si="0"/>
        <v>1924.744736842105</v>
      </c>
      <c r="V20" s="92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70">
        <f t="shared" si="0"/>
        <v>1924.744736842105</v>
      </c>
      <c r="V21" s="92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70">
        <f t="shared" si="0"/>
        <v>1924.744736842105</v>
      </c>
      <c r="V22" s="92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70">
        <f t="shared" si="0"/>
        <v>1924.744736842105</v>
      </c>
      <c r="V23" s="92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70">
        <f t="shared" si="0"/>
        <v>1924.744736842105</v>
      </c>
      <c r="V24" s="92"/>
      <c r="W24" s="47"/>
    </row>
    <row r="25" spans="1:23" s="125" customFormat="1" ht="12.75">
      <c r="A25" s="11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>
        <f t="shared" si="1"/>
        <v>0</v>
      </c>
      <c r="T25" s="122">
        <f t="shared" si="2"/>
        <v>14628.059999999998</v>
      </c>
      <c r="U25" s="123">
        <f t="shared" si="0"/>
        <v>1924.744736842105</v>
      </c>
      <c r="V25" s="110"/>
      <c r="W25" s="124"/>
    </row>
    <row r="26" spans="1:23" s="125" customFormat="1" ht="12.7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>
        <f t="shared" si="1"/>
        <v>0</v>
      </c>
      <c r="T26" s="126">
        <f t="shared" si="2"/>
        <v>14628.059999999998</v>
      </c>
      <c r="U26" s="123">
        <f t="shared" si="0"/>
        <v>1924.744736842105</v>
      </c>
      <c r="V26" s="110"/>
      <c r="W26" s="124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70">
        <f t="shared" si="0"/>
        <v>1924.744736842105</v>
      </c>
      <c r="V27" s="92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70">
        <f t="shared" si="0"/>
        <v>1924.744736842105</v>
      </c>
      <c r="V28" s="92"/>
      <c r="W28" s="47"/>
    </row>
    <row r="29" spans="1:23" ht="13.5" thickBot="1">
      <c r="A29" s="14"/>
      <c r="B29" s="15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90">
        <f t="shared" si="0"/>
        <v>1924.744736842105</v>
      </c>
      <c r="V29" s="93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89">
        <f t="shared" si="0"/>
        <v>1924.744736842105</v>
      </c>
      <c r="V30" s="62">
        <f>SUM(V3:V29)</f>
        <v>40506.99</v>
      </c>
      <c r="W30" s="6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W34"/>
  <sheetViews>
    <sheetView zoomScale="75" zoomScaleNormal="75" zoomScalePageLayoutView="0" workbookViewId="0" topLeftCell="N1">
      <selection activeCell="V3" sqref="V3"/>
    </sheetView>
  </sheetViews>
  <sheetFormatPr defaultColWidth="11.421875" defaultRowHeight="12.75"/>
  <cols>
    <col min="1" max="1" width="41.00390625" style="76" customWidth="1"/>
    <col min="2" max="2" width="13.421875" style="0" customWidth="1"/>
    <col min="3" max="3" width="9.28125" style="0" bestFit="1" customWidth="1"/>
    <col min="4" max="4" width="10.28125" style="0" customWidth="1"/>
    <col min="5" max="5" width="10.28125" style="0" bestFit="1" customWidth="1"/>
    <col min="6" max="7" width="8.57421875" style="0" bestFit="1" customWidth="1"/>
    <col min="8" max="8" width="8.57421875" style="0" customWidth="1"/>
    <col min="9" max="9" width="8.8515625" style="0" bestFit="1" customWidth="1"/>
    <col min="10" max="10" width="7.140625" style="0" bestFit="1" customWidth="1"/>
    <col min="11" max="11" width="4.57421875" style="0" bestFit="1" customWidth="1"/>
    <col min="12" max="12" width="5.140625" style="0" customWidth="1"/>
    <col min="13" max="13" width="7.421875" style="0" bestFit="1" customWidth="1"/>
    <col min="14" max="14" width="10.140625" style="0" customWidth="1"/>
    <col min="15" max="15" width="8.7109375" style="0" customWidth="1"/>
    <col min="16" max="17" width="5.7109375" style="0" customWidth="1"/>
    <col min="18" max="18" width="7.00390625" style="0" customWidth="1"/>
    <col min="19" max="19" width="16.140625" style="20" customWidth="1"/>
    <col min="20" max="21" width="11.421875" style="20" customWidth="1"/>
    <col min="22" max="22" width="11.421875" style="0" customWidth="1"/>
    <col min="23" max="23" width="29.8515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51"/>
      <c r="T1" s="152"/>
      <c r="U1" s="175"/>
      <c r="V1" s="45" t="s">
        <v>58</v>
      </c>
      <c r="W1" s="45" t="s">
        <v>59</v>
      </c>
    </row>
    <row r="2" spans="1:23" ht="21" thickBot="1">
      <c r="A2" s="184" t="s">
        <v>111</v>
      </c>
      <c r="B2" s="2" t="s">
        <v>69</v>
      </c>
      <c r="C2" s="2"/>
      <c r="D2" s="2" t="s">
        <v>0</v>
      </c>
      <c r="E2" s="2"/>
      <c r="F2" s="2"/>
      <c r="G2" s="2" t="s">
        <v>56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87</v>
      </c>
      <c r="P2" s="29" t="s">
        <v>64</v>
      </c>
      <c r="Q2" s="29" t="s">
        <v>49</v>
      </c>
      <c r="R2" s="29" t="s">
        <v>51</v>
      </c>
      <c r="S2" s="153"/>
      <c r="T2" s="180" t="s">
        <v>76</v>
      </c>
      <c r="U2" s="58" t="s">
        <v>43</v>
      </c>
      <c r="V2" s="140"/>
      <c r="W2" s="49" t="s">
        <v>45</v>
      </c>
    </row>
    <row r="3" spans="1:23" ht="13.5" thickBot="1">
      <c r="A3" s="241" t="s">
        <v>193</v>
      </c>
      <c r="B3" s="100" t="s">
        <v>3</v>
      </c>
      <c r="C3" s="100" t="s">
        <v>4</v>
      </c>
      <c r="D3" s="100" t="s">
        <v>32</v>
      </c>
      <c r="E3" s="100" t="s">
        <v>6</v>
      </c>
      <c r="F3" s="100" t="s">
        <v>7</v>
      </c>
      <c r="G3" s="100" t="s">
        <v>51</v>
      </c>
      <c r="H3" s="100" t="s">
        <v>9</v>
      </c>
      <c r="I3" s="100" t="s">
        <v>10</v>
      </c>
      <c r="J3" s="100" t="s">
        <v>11</v>
      </c>
      <c r="K3" s="100" t="s">
        <v>18</v>
      </c>
      <c r="L3" s="100" t="s">
        <v>19</v>
      </c>
      <c r="M3" s="100" t="s">
        <v>46</v>
      </c>
      <c r="N3" s="100" t="s">
        <v>47</v>
      </c>
      <c r="O3" s="100" t="s">
        <v>12</v>
      </c>
      <c r="P3" s="100" t="s">
        <v>52</v>
      </c>
      <c r="Q3" s="100" t="s">
        <v>50</v>
      </c>
      <c r="R3" s="100" t="s">
        <v>48</v>
      </c>
      <c r="S3" s="81" t="s">
        <v>13</v>
      </c>
      <c r="T3" s="138">
        <f>SUM(V4:V29)+W3</f>
        <v>40506.99</v>
      </c>
      <c r="U3" s="55">
        <f>T3/8.22</f>
        <v>4927.857664233576</v>
      </c>
      <c r="V3" s="60"/>
      <c r="W3" s="66"/>
    </row>
    <row r="4" spans="1:23" ht="12.75">
      <c r="A4" s="108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81"/>
      <c r="T4" s="82"/>
      <c r="U4" s="55">
        <f aca="true" t="shared" si="0" ref="U4:U30">T4/8.22</f>
        <v>0</v>
      </c>
      <c r="V4" s="137">
        <v>40506.99</v>
      </c>
      <c r="W4" s="191" t="s">
        <v>135</v>
      </c>
    </row>
    <row r="5" spans="1:23" ht="12.75">
      <c r="A5" s="87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1">
        <f>SUM(D5:R5)</f>
        <v>0</v>
      </c>
      <c r="T5" s="82">
        <f>(T3-S5)</f>
        <v>40506.99</v>
      </c>
      <c r="U5" s="55">
        <f t="shared" si="0"/>
        <v>4927.857664233576</v>
      </c>
      <c r="V5" s="137"/>
      <c r="W5" s="47"/>
    </row>
    <row r="6" spans="1:23" ht="12.75">
      <c r="A6" s="87" t="s">
        <v>119</v>
      </c>
      <c r="B6" s="18">
        <v>23684</v>
      </c>
      <c r="C6" s="18" t="s">
        <v>123</v>
      </c>
      <c r="D6" s="18">
        <v>3769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81">
        <f aca="true" t="shared" si="1" ref="S6:S29">SUM(D6:R6)</f>
        <v>3769</v>
      </c>
      <c r="T6" s="82">
        <f>(T5-S6)</f>
        <v>36737.99</v>
      </c>
      <c r="U6" s="55">
        <f t="shared" si="0"/>
        <v>4469.341849148418</v>
      </c>
      <c r="V6" s="137"/>
      <c r="W6" s="47"/>
    </row>
    <row r="7" spans="1:23" ht="12.75">
      <c r="A7" s="87" t="s">
        <v>138</v>
      </c>
      <c r="B7" s="18"/>
      <c r="C7" s="18" t="s">
        <v>145</v>
      </c>
      <c r="D7" s="18"/>
      <c r="E7" s="18">
        <v>1957.3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81">
        <f t="shared" si="1"/>
        <v>1957.3</v>
      </c>
      <c r="T7" s="82">
        <f aca="true" t="shared" si="2" ref="T7:T29">(T6-S7)</f>
        <v>34780.689999999995</v>
      </c>
      <c r="U7" s="55">
        <f t="shared" si="0"/>
        <v>4231.227493917274</v>
      </c>
      <c r="V7" s="137"/>
      <c r="W7" s="47"/>
    </row>
    <row r="8" spans="1:23" ht="12.75">
      <c r="A8" s="87" t="s">
        <v>141</v>
      </c>
      <c r="B8" s="18"/>
      <c r="C8" s="18" t="s">
        <v>146</v>
      </c>
      <c r="D8" s="18"/>
      <c r="E8" s="18">
        <v>1954.17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1">
        <f t="shared" si="1"/>
        <v>1954.17</v>
      </c>
      <c r="T8" s="82">
        <f t="shared" si="2"/>
        <v>32826.52</v>
      </c>
      <c r="U8" s="55">
        <f t="shared" si="0"/>
        <v>3993.4939172749387</v>
      </c>
      <c r="V8" s="137"/>
      <c r="W8" s="47"/>
    </row>
    <row r="9" spans="1:23" ht="12.75">
      <c r="A9" s="87"/>
      <c r="B9" s="18"/>
      <c r="C9" s="18"/>
      <c r="D9" s="18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1">
        <f t="shared" si="1"/>
        <v>0</v>
      </c>
      <c r="T9" s="82">
        <f t="shared" si="2"/>
        <v>32826.52</v>
      </c>
      <c r="U9" s="55">
        <f t="shared" si="0"/>
        <v>3993.4939172749387</v>
      </c>
      <c r="V9" s="137"/>
      <c r="W9" s="47"/>
    </row>
    <row r="10" spans="1:23" ht="12.75">
      <c r="A10" s="87"/>
      <c r="B10" s="18"/>
      <c r="C10" s="18"/>
      <c r="D10" s="18"/>
      <c r="E10" s="3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1">
        <f t="shared" si="1"/>
        <v>0</v>
      </c>
      <c r="T10" s="82">
        <f t="shared" si="2"/>
        <v>32826.52</v>
      </c>
      <c r="U10" s="55">
        <f t="shared" si="0"/>
        <v>3993.4939172749387</v>
      </c>
      <c r="V10" s="137"/>
      <c r="W10" s="47"/>
    </row>
    <row r="11" spans="1:23" ht="12.75">
      <c r="A11" s="8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1">
        <f t="shared" si="1"/>
        <v>0</v>
      </c>
      <c r="T11" s="82">
        <f t="shared" si="2"/>
        <v>32826.52</v>
      </c>
      <c r="U11" s="55">
        <f t="shared" si="0"/>
        <v>3993.4939172749387</v>
      </c>
      <c r="V11" s="137"/>
      <c r="W11" s="47"/>
    </row>
    <row r="12" spans="1:23" ht="12.75">
      <c r="A12" s="8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81">
        <f t="shared" si="1"/>
        <v>0</v>
      </c>
      <c r="T12" s="82">
        <f t="shared" si="2"/>
        <v>32826.52</v>
      </c>
      <c r="U12" s="55">
        <f t="shared" si="0"/>
        <v>3993.4939172749387</v>
      </c>
      <c r="V12" s="137"/>
      <c r="W12" s="47"/>
    </row>
    <row r="13" spans="1:23" ht="12.75">
      <c r="A13" s="8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1">
        <f t="shared" si="1"/>
        <v>0</v>
      </c>
      <c r="T13" s="82">
        <f t="shared" si="2"/>
        <v>32826.52</v>
      </c>
      <c r="U13" s="55">
        <f t="shared" si="0"/>
        <v>3993.4939172749387</v>
      </c>
      <c r="V13" s="137"/>
      <c r="W13" s="47"/>
    </row>
    <row r="14" spans="1:23" ht="12.75">
      <c r="A14" s="8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1">
        <f t="shared" si="1"/>
        <v>0</v>
      </c>
      <c r="T14" s="82">
        <f t="shared" si="2"/>
        <v>32826.52</v>
      </c>
      <c r="U14" s="55">
        <f t="shared" si="0"/>
        <v>3993.4939172749387</v>
      </c>
      <c r="V14" s="137"/>
      <c r="W14" s="47"/>
    </row>
    <row r="15" spans="1:23" ht="12.75">
      <c r="A15" s="8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1">
        <f t="shared" si="1"/>
        <v>0</v>
      </c>
      <c r="T15" s="82">
        <f t="shared" si="2"/>
        <v>32826.52</v>
      </c>
      <c r="U15" s="55">
        <f t="shared" si="0"/>
        <v>3993.4939172749387</v>
      </c>
      <c r="V15" s="137"/>
      <c r="W15" s="47"/>
    </row>
    <row r="16" spans="1:23" ht="12.75">
      <c r="A16" s="8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1">
        <f t="shared" si="1"/>
        <v>0</v>
      </c>
      <c r="T16" s="82">
        <f t="shared" si="2"/>
        <v>32826.52</v>
      </c>
      <c r="U16" s="55">
        <f t="shared" si="0"/>
        <v>3993.4939172749387</v>
      </c>
      <c r="V16" s="137"/>
      <c r="W16" s="47"/>
    </row>
    <row r="17" spans="1:23" ht="12.75">
      <c r="A17" s="8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1">
        <f t="shared" si="1"/>
        <v>0</v>
      </c>
      <c r="T17" s="82">
        <f t="shared" si="2"/>
        <v>32826.52</v>
      </c>
      <c r="U17" s="55">
        <f t="shared" si="0"/>
        <v>3993.4939172749387</v>
      </c>
      <c r="V17" s="137"/>
      <c r="W17" s="47"/>
    </row>
    <row r="18" spans="1:23" ht="12.75">
      <c r="A18" s="111"/>
      <c r="B18" s="109"/>
      <c r="C18" s="18"/>
      <c r="D18" s="3"/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1">
        <f t="shared" si="1"/>
        <v>0</v>
      </c>
      <c r="T18" s="82">
        <f t="shared" si="2"/>
        <v>32826.52</v>
      </c>
      <c r="U18" s="55">
        <f t="shared" si="0"/>
        <v>3993.4939172749387</v>
      </c>
      <c r="V18" s="137"/>
      <c r="W18" s="47"/>
    </row>
    <row r="19" spans="1:23" ht="12.75">
      <c r="A19" s="8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1">
        <f t="shared" si="1"/>
        <v>0</v>
      </c>
      <c r="T19" s="82">
        <f t="shared" si="2"/>
        <v>32826.52</v>
      </c>
      <c r="U19" s="55">
        <f t="shared" si="0"/>
        <v>3993.4939172749387</v>
      </c>
      <c r="V19" s="137"/>
      <c r="W19" s="47"/>
    </row>
    <row r="20" spans="1:23" ht="12.75">
      <c r="A20" s="8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1">
        <f t="shared" si="1"/>
        <v>0</v>
      </c>
      <c r="T20" s="82">
        <f t="shared" si="2"/>
        <v>32826.52</v>
      </c>
      <c r="U20" s="55">
        <f t="shared" si="0"/>
        <v>3993.4939172749387</v>
      </c>
      <c r="V20" s="137"/>
      <c r="W20" s="47"/>
    </row>
    <row r="21" spans="1:23" ht="12.75">
      <c r="A21" s="8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1">
        <f t="shared" si="1"/>
        <v>0</v>
      </c>
      <c r="T21" s="82">
        <f t="shared" si="2"/>
        <v>32826.52</v>
      </c>
      <c r="U21" s="55">
        <f t="shared" si="0"/>
        <v>3993.4939172749387</v>
      </c>
      <c r="V21" s="137"/>
      <c r="W21" s="47"/>
    </row>
    <row r="22" spans="1:23" ht="12.75">
      <c r="A22" s="8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1">
        <f t="shared" si="1"/>
        <v>0</v>
      </c>
      <c r="T22" s="82">
        <f t="shared" si="2"/>
        <v>32826.52</v>
      </c>
      <c r="U22" s="55">
        <f t="shared" si="0"/>
        <v>3993.4939172749387</v>
      </c>
      <c r="V22" s="137"/>
      <c r="W22" s="47"/>
    </row>
    <row r="23" spans="1:23" ht="12.75">
      <c r="A23" s="8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81">
        <f t="shared" si="1"/>
        <v>0</v>
      </c>
      <c r="T23" s="82">
        <f t="shared" si="2"/>
        <v>32826.52</v>
      </c>
      <c r="U23" s="55">
        <f t="shared" si="0"/>
        <v>3993.4939172749387</v>
      </c>
      <c r="V23" s="137"/>
      <c r="W23" s="47"/>
    </row>
    <row r="24" spans="1:23" ht="12.75">
      <c r="A24" s="8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81">
        <f t="shared" si="1"/>
        <v>0</v>
      </c>
      <c r="T24" s="82">
        <f t="shared" si="2"/>
        <v>32826.52</v>
      </c>
      <c r="U24" s="55">
        <f t="shared" si="0"/>
        <v>3993.4939172749387</v>
      </c>
      <c r="V24" s="137"/>
      <c r="W24" s="47"/>
    </row>
    <row r="25" spans="1:23" ht="12.75">
      <c r="A25" s="8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81">
        <f t="shared" si="1"/>
        <v>0</v>
      </c>
      <c r="T25" s="82">
        <f t="shared" si="2"/>
        <v>32826.52</v>
      </c>
      <c r="U25" s="55">
        <f t="shared" si="0"/>
        <v>3993.4939172749387</v>
      </c>
      <c r="V25" s="137"/>
      <c r="W25" s="47"/>
    </row>
    <row r="26" spans="1:23" ht="12.75">
      <c r="A26" s="8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81">
        <f t="shared" si="1"/>
        <v>0</v>
      </c>
      <c r="T26" s="83">
        <f t="shared" si="2"/>
        <v>32826.52</v>
      </c>
      <c r="U26" s="55">
        <f t="shared" si="0"/>
        <v>3993.4939172749387</v>
      </c>
      <c r="V26" s="137"/>
      <c r="W26" s="47"/>
    </row>
    <row r="27" spans="1:23" ht="12.75">
      <c r="A27" s="8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81">
        <f t="shared" si="1"/>
        <v>0</v>
      </c>
      <c r="T27" s="83">
        <f t="shared" si="2"/>
        <v>32826.52</v>
      </c>
      <c r="U27" s="55">
        <f t="shared" si="0"/>
        <v>3993.4939172749387</v>
      </c>
      <c r="V27" s="137"/>
      <c r="W27" s="47"/>
    </row>
    <row r="28" spans="1:23" ht="12.75">
      <c r="A28" s="8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1">
        <f t="shared" si="1"/>
        <v>0</v>
      </c>
      <c r="T28" s="83">
        <f t="shared" si="2"/>
        <v>32826.52</v>
      </c>
      <c r="U28" s="55">
        <f t="shared" si="0"/>
        <v>3993.4939172749387</v>
      </c>
      <c r="V28" s="137"/>
      <c r="W28" s="47"/>
    </row>
    <row r="29" spans="1:23" ht="13.5" thickBot="1">
      <c r="A29" s="3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81">
        <f t="shared" si="1"/>
        <v>0</v>
      </c>
      <c r="T29" s="83">
        <f t="shared" si="2"/>
        <v>32826.52</v>
      </c>
      <c r="U29" s="55">
        <f t="shared" si="0"/>
        <v>3993.4939172749387</v>
      </c>
      <c r="V29" s="137"/>
      <c r="W29" s="47"/>
    </row>
    <row r="30" spans="1:23" ht="24" thickBot="1">
      <c r="A30" s="11" t="s">
        <v>15</v>
      </c>
      <c r="B30" s="23"/>
      <c r="C30" s="19"/>
      <c r="D30" s="19">
        <f>SUM(D4:D29)</f>
        <v>3769</v>
      </c>
      <c r="E30" s="19">
        <f aca="true" t="shared" si="3" ref="E30:R30">SUM(E4:E29)</f>
        <v>3911.4700000000003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9">
        <f t="shared" si="3"/>
        <v>0</v>
      </c>
      <c r="O30" s="19">
        <f t="shared" si="3"/>
        <v>0</v>
      </c>
      <c r="P30" s="19">
        <f t="shared" si="3"/>
        <v>0</v>
      </c>
      <c r="Q30" s="19">
        <f t="shared" si="3"/>
        <v>0</v>
      </c>
      <c r="R30" s="19">
        <f t="shared" si="3"/>
        <v>0</v>
      </c>
      <c r="S30" s="220">
        <f>SUM(S4:S29)</f>
        <v>7680.47</v>
      </c>
      <c r="T30" s="84">
        <f>T29</f>
        <v>32826.52</v>
      </c>
      <c r="U30" s="55">
        <f t="shared" si="0"/>
        <v>3993.4939172749387</v>
      </c>
      <c r="V30" s="69">
        <f>SUM(V3:V29)</f>
        <v>40506.99</v>
      </c>
      <c r="W30" s="69"/>
    </row>
    <row r="31" ht="24" thickBot="1">
      <c r="S31" s="235" t="s">
        <v>43</v>
      </c>
    </row>
    <row r="32" spans="1:19" ht="24" thickBot="1">
      <c r="A32" s="2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S32" s="207">
        <f>S30/8.22</f>
        <v>934.3637469586374</v>
      </c>
    </row>
    <row r="33" spans="1:16" ht="12.75">
      <c r="A33" s="2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2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sheetProtection/>
  <printOptions/>
  <pageMargins left="0.75" right="0.75" top="1" bottom="1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W34"/>
  <sheetViews>
    <sheetView zoomScale="75" zoomScaleNormal="75" zoomScalePageLayoutView="0" workbookViewId="0" topLeftCell="G1">
      <selection activeCell="W3" sqref="W3"/>
    </sheetView>
  </sheetViews>
  <sheetFormatPr defaultColWidth="11.421875" defaultRowHeight="12.75"/>
  <cols>
    <col min="1" max="1" width="53.8515625" style="76" customWidth="1"/>
    <col min="2" max="2" width="13.140625" style="0" customWidth="1"/>
    <col min="3" max="3" width="9.28125" style="20" bestFit="1" customWidth="1"/>
    <col min="4" max="4" width="13.140625" style="20" bestFit="1" customWidth="1"/>
    <col min="5" max="5" width="10.28125" style="20" bestFit="1" customWidth="1"/>
    <col min="6" max="7" width="8.57421875" style="0" bestFit="1" customWidth="1"/>
    <col min="8" max="8" width="6.8515625" style="0" bestFit="1" customWidth="1"/>
    <col min="9" max="9" width="9.7109375" style="0" bestFit="1" customWidth="1"/>
    <col min="10" max="10" width="7.140625" style="0" bestFit="1" customWidth="1"/>
    <col min="11" max="11" width="5.140625" style="0" customWidth="1"/>
    <col min="12" max="12" width="6.8515625" style="0" customWidth="1"/>
    <col min="13" max="13" width="7.421875" style="0" bestFit="1" customWidth="1"/>
    <col min="14" max="14" width="8.00390625" style="0" bestFit="1" customWidth="1"/>
    <col min="15" max="15" width="9.7109375" style="0" bestFit="1" customWidth="1"/>
    <col min="16" max="16" width="5.7109375" style="0" customWidth="1"/>
    <col min="17" max="17" width="6.7109375" style="0" customWidth="1"/>
    <col min="18" max="18" width="6.28125" style="0" customWidth="1"/>
    <col min="19" max="19" width="21.8515625" style="205" customWidth="1"/>
    <col min="20" max="20" width="12.421875" style="20" bestFit="1" customWidth="1"/>
    <col min="21" max="21" width="12.421875" style="20" customWidth="1"/>
    <col min="22" max="22" width="13.28125" style="5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112"/>
      <c r="D1" s="112"/>
      <c r="E1" s="112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2"/>
      <c r="T1" s="144"/>
      <c r="U1" s="176"/>
      <c r="V1" s="149" t="s">
        <v>58</v>
      </c>
      <c r="W1" s="139" t="s">
        <v>59</v>
      </c>
    </row>
    <row r="2" spans="1:23" ht="21" thickBot="1">
      <c r="A2" s="7" t="s">
        <v>111</v>
      </c>
      <c r="B2" s="2" t="s">
        <v>34</v>
      </c>
      <c r="C2" s="42"/>
      <c r="D2" s="42" t="s">
        <v>0</v>
      </c>
      <c r="E2" s="42"/>
      <c r="F2" s="2" t="s">
        <v>56</v>
      </c>
      <c r="G2" s="2">
        <v>2010</v>
      </c>
      <c r="H2" s="1"/>
      <c r="I2" s="1"/>
      <c r="J2" s="1"/>
      <c r="K2" s="1"/>
      <c r="L2" s="1"/>
      <c r="M2" s="1"/>
      <c r="N2" s="29" t="s">
        <v>53</v>
      </c>
      <c r="O2" s="29" t="s">
        <v>87</v>
      </c>
      <c r="P2" s="29" t="s">
        <v>64</v>
      </c>
      <c r="Q2" s="29" t="s">
        <v>49</v>
      </c>
      <c r="R2" s="29" t="s">
        <v>51</v>
      </c>
      <c r="S2" s="203"/>
      <c r="T2" s="145" t="s">
        <v>1</v>
      </c>
      <c r="U2" s="145" t="s">
        <v>43</v>
      </c>
      <c r="V2" s="143"/>
      <c r="W2" s="140" t="s">
        <v>45</v>
      </c>
    </row>
    <row r="3" spans="1:23" ht="13.5" thickBot="1">
      <c r="A3" s="241" t="s">
        <v>193</v>
      </c>
      <c r="B3" s="29" t="s">
        <v>3</v>
      </c>
      <c r="C3" s="113" t="s">
        <v>4</v>
      </c>
      <c r="D3" s="113" t="s">
        <v>32</v>
      </c>
      <c r="E3" s="113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5" t="s">
        <v>13</v>
      </c>
      <c r="T3" s="138">
        <f>SUM(V4:V29)+W3</f>
        <v>32826.52</v>
      </c>
      <c r="U3" s="138">
        <f>T3/8.22</f>
        <v>3993.4939172749387</v>
      </c>
      <c r="V3" s="60">
        <f>TIJOM!$V$30</f>
        <v>40506.99</v>
      </c>
      <c r="W3" s="66">
        <f>TIJOM!$T$30</f>
        <v>32826.52</v>
      </c>
    </row>
    <row r="4" spans="1:23" ht="12.75">
      <c r="A4" s="108"/>
      <c r="B4" s="34"/>
      <c r="C4" s="114"/>
      <c r="D4" s="114"/>
      <c r="E4" s="11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204"/>
      <c r="T4" s="82"/>
      <c r="U4" s="138">
        <f aca="true" t="shared" si="0" ref="U4:U30">T4/8.22</f>
        <v>0</v>
      </c>
      <c r="V4" s="137"/>
      <c r="W4" s="141"/>
    </row>
    <row r="5" spans="1:23" ht="12.75">
      <c r="A5" s="30" t="s">
        <v>119</v>
      </c>
      <c r="B5" s="18">
        <v>23698</v>
      </c>
      <c r="C5" s="18" t="s">
        <v>121</v>
      </c>
      <c r="D5" s="18">
        <v>2350</v>
      </c>
      <c r="E5" s="1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04">
        <f>SUM(D5:R5)</f>
        <v>2350</v>
      </c>
      <c r="T5" s="82">
        <f>(T3-S5)</f>
        <v>30476.519999999997</v>
      </c>
      <c r="U5" s="138">
        <f t="shared" si="0"/>
        <v>3707.6058394160577</v>
      </c>
      <c r="V5" s="137"/>
      <c r="W5" s="142"/>
    </row>
    <row r="6" spans="1:23" ht="12.75">
      <c r="A6" s="87" t="s">
        <v>119</v>
      </c>
      <c r="B6" s="18">
        <v>23685</v>
      </c>
      <c r="C6" s="18" t="s">
        <v>122</v>
      </c>
      <c r="D6" s="18">
        <v>4141</v>
      </c>
      <c r="E6" s="18"/>
      <c r="F6" s="4"/>
      <c r="G6" s="4"/>
      <c r="H6" s="4"/>
      <c r="I6" s="32"/>
      <c r="J6" s="4"/>
      <c r="K6" s="4"/>
      <c r="L6" s="4"/>
      <c r="M6" s="4"/>
      <c r="N6" s="4"/>
      <c r="O6" s="4"/>
      <c r="P6" s="4"/>
      <c r="Q6" s="4"/>
      <c r="R6" s="4"/>
      <c r="S6" s="204">
        <f aca="true" t="shared" si="1" ref="S6:S29">SUM(D6:R6)</f>
        <v>4141</v>
      </c>
      <c r="T6" s="82">
        <f>(T5-S6)</f>
        <v>26335.519999999997</v>
      </c>
      <c r="U6" s="138">
        <f t="shared" si="0"/>
        <v>3203.8345498783447</v>
      </c>
      <c r="V6" s="137"/>
      <c r="W6" s="142"/>
    </row>
    <row r="7" spans="1:23" ht="12.75">
      <c r="A7" s="129" t="s">
        <v>139</v>
      </c>
      <c r="B7" s="185"/>
      <c r="C7" s="18" t="s">
        <v>140</v>
      </c>
      <c r="D7" s="18"/>
      <c r="E7" s="18">
        <v>2693.73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4">
        <f t="shared" si="1"/>
        <v>2693.73</v>
      </c>
      <c r="T7" s="82">
        <f aca="true" t="shared" si="2" ref="T7:T29">(T6-S7)</f>
        <v>23641.789999999997</v>
      </c>
      <c r="U7" s="138">
        <f t="shared" si="0"/>
        <v>2876.1301703163012</v>
      </c>
      <c r="V7" s="137"/>
      <c r="W7" s="142"/>
    </row>
    <row r="8" spans="1:23" ht="12.75">
      <c r="A8" s="186" t="s">
        <v>133</v>
      </c>
      <c r="B8" s="187"/>
      <c r="C8" s="187" t="s">
        <v>132</v>
      </c>
      <c r="D8" s="18"/>
      <c r="E8" s="31"/>
      <c r="F8" s="4"/>
      <c r="G8" s="4"/>
      <c r="H8" s="4"/>
      <c r="I8" s="32"/>
      <c r="J8" s="4"/>
      <c r="K8" s="4"/>
      <c r="L8" s="4"/>
      <c r="M8" s="4"/>
      <c r="N8" s="4"/>
      <c r="O8" s="4"/>
      <c r="P8" s="4"/>
      <c r="Q8" s="4"/>
      <c r="R8" s="4"/>
      <c r="S8" s="204">
        <f t="shared" si="1"/>
        <v>0</v>
      </c>
      <c r="T8" s="82">
        <f t="shared" si="2"/>
        <v>23641.789999999997</v>
      </c>
      <c r="U8" s="138">
        <f t="shared" si="0"/>
        <v>2876.1301703163012</v>
      </c>
      <c r="V8" s="137"/>
      <c r="W8" s="142"/>
    </row>
    <row r="9" spans="1:23" ht="12.75">
      <c r="A9" s="188" t="s">
        <v>142</v>
      </c>
      <c r="B9" s="189">
        <v>470663</v>
      </c>
      <c r="C9" s="187"/>
      <c r="D9" s="18">
        <v>1476.45</v>
      </c>
      <c r="E9" s="3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04">
        <f t="shared" si="1"/>
        <v>1476.45</v>
      </c>
      <c r="T9" s="82">
        <f t="shared" si="2"/>
        <v>22165.339999999997</v>
      </c>
      <c r="U9" s="138">
        <f t="shared" si="0"/>
        <v>2696.5133819951334</v>
      </c>
      <c r="V9" s="137"/>
      <c r="W9" s="142"/>
    </row>
    <row r="10" spans="1:23" ht="12.75">
      <c r="A10" s="186" t="s">
        <v>143</v>
      </c>
      <c r="B10" s="187">
        <v>5352</v>
      </c>
      <c r="C10" s="187"/>
      <c r="D10" s="18"/>
      <c r="E10" s="18"/>
      <c r="F10" s="4">
        <v>240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04">
        <f t="shared" si="1"/>
        <v>240</v>
      </c>
      <c r="T10" s="82">
        <f t="shared" si="2"/>
        <v>21925.339999999997</v>
      </c>
      <c r="U10" s="138">
        <f t="shared" si="0"/>
        <v>2667.3163017031625</v>
      </c>
      <c r="V10" s="137"/>
      <c r="W10" s="142"/>
    </row>
    <row r="11" spans="1:23" ht="12.75">
      <c r="A11" s="186" t="s">
        <v>119</v>
      </c>
      <c r="B11" s="187">
        <v>24040</v>
      </c>
      <c r="C11" s="187"/>
      <c r="D11" s="18">
        <v>88</v>
      </c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04">
        <f t="shared" si="1"/>
        <v>88</v>
      </c>
      <c r="T11" s="82">
        <f t="shared" si="2"/>
        <v>21837.339999999997</v>
      </c>
      <c r="U11" s="138">
        <f t="shared" si="0"/>
        <v>2656.6107055961065</v>
      </c>
      <c r="V11" s="137"/>
      <c r="W11" s="142"/>
    </row>
    <row r="12" spans="1:23" ht="12.75">
      <c r="A12" s="186" t="s">
        <v>144</v>
      </c>
      <c r="B12" s="187">
        <v>180127</v>
      </c>
      <c r="C12" s="187"/>
      <c r="D12" s="18">
        <v>244.61</v>
      </c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04">
        <f t="shared" si="1"/>
        <v>244.61</v>
      </c>
      <c r="T12" s="82">
        <f t="shared" si="2"/>
        <v>21592.729999999996</v>
      </c>
      <c r="U12" s="138">
        <f t="shared" si="0"/>
        <v>2626.8527980535273</v>
      </c>
      <c r="V12" s="137"/>
      <c r="W12" s="142"/>
    </row>
    <row r="13" spans="1:23" ht="12.75">
      <c r="A13" s="186" t="s">
        <v>141</v>
      </c>
      <c r="B13" s="187"/>
      <c r="C13" s="187"/>
      <c r="D13" s="18"/>
      <c r="E13" s="18">
        <v>1954.17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04">
        <f t="shared" si="1"/>
        <v>1954.17</v>
      </c>
      <c r="T13" s="82">
        <f t="shared" si="2"/>
        <v>19638.559999999998</v>
      </c>
      <c r="U13" s="138">
        <f t="shared" si="0"/>
        <v>2389.1192214111916</v>
      </c>
      <c r="V13" s="137"/>
      <c r="W13" s="142"/>
    </row>
    <row r="14" spans="1:23" ht="12.75">
      <c r="A14" s="192" t="s">
        <v>161</v>
      </c>
      <c r="B14" s="193"/>
      <c r="C14" s="193" t="s">
        <v>131</v>
      </c>
      <c r="D14" s="18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04">
        <f t="shared" si="1"/>
        <v>0</v>
      </c>
      <c r="T14" s="82">
        <f t="shared" si="2"/>
        <v>19638.559999999998</v>
      </c>
      <c r="U14" s="138">
        <f t="shared" si="0"/>
        <v>2389.1192214111916</v>
      </c>
      <c r="V14" s="137"/>
      <c r="W14" s="142"/>
    </row>
    <row r="15" spans="1:23" ht="12.75">
      <c r="A15" s="192" t="s">
        <v>151</v>
      </c>
      <c r="B15" s="193">
        <v>103306</v>
      </c>
      <c r="C15" s="193"/>
      <c r="D15" s="18"/>
      <c r="E15" s="18"/>
      <c r="F15" s="4"/>
      <c r="G15" s="4"/>
      <c r="H15" s="4"/>
      <c r="I15" s="4">
        <v>400</v>
      </c>
      <c r="J15" s="4"/>
      <c r="K15" s="4"/>
      <c r="L15" s="4"/>
      <c r="M15" s="4"/>
      <c r="N15" s="4"/>
      <c r="O15" s="4"/>
      <c r="P15" s="4"/>
      <c r="Q15" s="4"/>
      <c r="R15" s="4"/>
      <c r="S15" s="204">
        <f t="shared" si="1"/>
        <v>400</v>
      </c>
      <c r="T15" s="82">
        <f t="shared" si="2"/>
        <v>19238.559999999998</v>
      </c>
      <c r="U15" s="138">
        <f t="shared" si="0"/>
        <v>2340.457420924574</v>
      </c>
      <c r="V15" s="137"/>
      <c r="W15" s="142"/>
    </row>
    <row r="16" spans="1:23" ht="12.75">
      <c r="A16" s="192" t="s">
        <v>117</v>
      </c>
      <c r="B16" s="193">
        <v>146480</v>
      </c>
      <c r="C16" s="193"/>
      <c r="D16" s="18"/>
      <c r="E16" s="18"/>
      <c r="F16" s="4"/>
      <c r="G16" s="4"/>
      <c r="H16" s="4"/>
      <c r="I16" s="4">
        <v>250</v>
      </c>
      <c r="J16" s="4"/>
      <c r="K16" s="4"/>
      <c r="L16" s="4"/>
      <c r="M16" s="4"/>
      <c r="N16" s="4"/>
      <c r="O16" s="4"/>
      <c r="P16" s="4"/>
      <c r="Q16" s="4"/>
      <c r="R16" s="4"/>
      <c r="S16" s="204">
        <f t="shared" si="1"/>
        <v>250</v>
      </c>
      <c r="T16" s="82">
        <f t="shared" si="2"/>
        <v>18988.559999999998</v>
      </c>
      <c r="U16" s="138">
        <f t="shared" si="0"/>
        <v>2310.0437956204373</v>
      </c>
      <c r="V16" s="137"/>
      <c r="W16" s="142"/>
    </row>
    <row r="17" spans="1:23" ht="12.75">
      <c r="A17" s="192" t="s">
        <v>117</v>
      </c>
      <c r="B17" s="193">
        <v>150550</v>
      </c>
      <c r="C17" s="193"/>
      <c r="D17" s="18"/>
      <c r="E17" s="18"/>
      <c r="F17" s="4"/>
      <c r="G17" s="4"/>
      <c r="H17" s="4"/>
      <c r="I17" s="4">
        <v>402</v>
      </c>
      <c r="J17" s="4"/>
      <c r="K17" s="4"/>
      <c r="L17" s="4"/>
      <c r="M17" s="4"/>
      <c r="N17" s="4"/>
      <c r="O17" s="4"/>
      <c r="P17" s="4"/>
      <c r="Q17" s="4"/>
      <c r="R17" s="4"/>
      <c r="S17" s="204">
        <f t="shared" si="1"/>
        <v>402</v>
      </c>
      <c r="T17" s="82">
        <f t="shared" si="2"/>
        <v>18586.559999999998</v>
      </c>
      <c r="U17" s="138">
        <f t="shared" si="0"/>
        <v>2261.1386861313863</v>
      </c>
      <c r="V17" s="137"/>
      <c r="W17" s="142"/>
    </row>
    <row r="18" spans="1:23" ht="12.75">
      <c r="A18" s="194" t="s">
        <v>152</v>
      </c>
      <c r="B18" s="193">
        <v>233</v>
      </c>
      <c r="C18" s="193"/>
      <c r="D18" s="18"/>
      <c r="E18" s="18"/>
      <c r="F18" s="4"/>
      <c r="G18" s="4"/>
      <c r="H18" s="4"/>
      <c r="I18" s="4">
        <v>30</v>
      </c>
      <c r="J18" s="4"/>
      <c r="K18" s="4"/>
      <c r="L18" s="4"/>
      <c r="M18" s="4"/>
      <c r="N18" s="4"/>
      <c r="O18" s="4"/>
      <c r="P18" s="4"/>
      <c r="Q18" s="4"/>
      <c r="R18" s="4"/>
      <c r="S18" s="204">
        <f t="shared" si="1"/>
        <v>30</v>
      </c>
      <c r="T18" s="82">
        <f t="shared" si="2"/>
        <v>18556.559999999998</v>
      </c>
      <c r="U18" s="138">
        <f t="shared" si="0"/>
        <v>2257.48905109489</v>
      </c>
      <c r="V18" s="137"/>
      <c r="W18" s="142"/>
    </row>
    <row r="19" spans="1:23" ht="12.75">
      <c r="A19" s="194" t="s">
        <v>154</v>
      </c>
      <c r="B19" s="193">
        <v>1</v>
      </c>
      <c r="C19" s="193"/>
      <c r="D19" s="18">
        <v>1800</v>
      </c>
      <c r="E19" s="1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04">
        <f t="shared" si="1"/>
        <v>1800</v>
      </c>
      <c r="T19" s="82">
        <f t="shared" si="2"/>
        <v>16756.559999999998</v>
      </c>
      <c r="U19" s="138">
        <f t="shared" si="0"/>
        <v>2038.510948905109</v>
      </c>
      <c r="V19" s="137"/>
      <c r="W19" s="142"/>
    </row>
    <row r="20" spans="1:23" ht="12.75">
      <c r="A20" s="194" t="s">
        <v>153</v>
      </c>
      <c r="B20" s="195">
        <v>63</v>
      </c>
      <c r="C20" s="193"/>
      <c r="D20" s="18"/>
      <c r="E20" s="18">
        <v>50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4">
        <f t="shared" si="1"/>
        <v>50</v>
      </c>
      <c r="T20" s="82">
        <f t="shared" si="2"/>
        <v>16706.559999999998</v>
      </c>
      <c r="U20" s="138">
        <f t="shared" si="0"/>
        <v>2032.4282238442818</v>
      </c>
      <c r="V20" s="137"/>
      <c r="W20" s="142"/>
    </row>
    <row r="21" spans="1:23" ht="12.75">
      <c r="A21" s="194" t="s">
        <v>155</v>
      </c>
      <c r="B21" s="195">
        <v>2509419</v>
      </c>
      <c r="C21" s="193"/>
      <c r="D21" s="18"/>
      <c r="E21" s="18"/>
      <c r="F21" s="4"/>
      <c r="G21" s="4"/>
      <c r="H21" s="4"/>
      <c r="I21" s="4"/>
      <c r="J21" s="4"/>
      <c r="K21" s="4">
        <v>218</v>
      </c>
      <c r="L21" s="4"/>
      <c r="M21" s="4"/>
      <c r="N21" s="4"/>
      <c r="O21" s="4"/>
      <c r="P21" s="4"/>
      <c r="Q21" s="4"/>
      <c r="R21" s="4"/>
      <c r="S21" s="204">
        <f t="shared" si="1"/>
        <v>218</v>
      </c>
      <c r="T21" s="82">
        <f t="shared" si="2"/>
        <v>16488.559999999998</v>
      </c>
      <c r="U21" s="138">
        <f t="shared" si="0"/>
        <v>2005.907542579075</v>
      </c>
      <c r="V21" s="137"/>
      <c r="W21" s="142"/>
    </row>
    <row r="22" spans="1:23" ht="12.75">
      <c r="A22" s="194" t="s">
        <v>155</v>
      </c>
      <c r="B22" s="193">
        <v>2226578</v>
      </c>
      <c r="C22" s="193"/>
      <c r="D22" s="18"/>
      <c r="E22" s="18"/>
      <c r="F22" s="4"/>
      <c r="G22" s="4"/>
      <c r="H22" s="4"/>
      <c r="I22" s="4"/>
      <c r="J22" s="4"/>
      <c r="K22" s="4">
        <v>46</v>
      </c>
      <c r="L22" s="4"/>
      <c r="M22" s="4"/>
      <c r="N22" s="4"/>
      <c r="O22" s="4"/>
      <c r="P22" s="4"/>
      <c r="Q22" s="4"/>
      <c r="R22" s="4"/>
      <c r="S22" s="204">
        <f t="shared" si="1"/>
        <v>46</v>
      </c>
      <c r="T22" s="82">
        <f t="shared" si="2"/>
        <v>16442.559999999998</v>
      </c>
      <c r="U22" s="138">
        <f t="shared" si="0"/>
        <v>2000.311435523114</v>
      </c>
      <c r="V22" s="137"/>
      <c r="W22" s="142"/>
    </row>
    <row r="23" spans="1:23" ht="12.75">
      <c r="A23" s="192" t="s">
        <v>156</v>
      </c>
      <c r="B23" s="193">
        <v>2406</v>
      </c>
      <c r="C23" s="193"/>
      <c r="D23" s="18">
        <v>30</v>
      </c>
      <c r="E23" s="1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04">
        <f t="shared" si="1"/>
        <v>30</v>
      </c>
      <c r="T23" s="82">
        <f t="shared" si="2"/>
        <v>16412.559999999998</v>
      </c>
      <c r="U23" s="138">
        <f t="shared" si="0"/>
        <v>1996.6618004866175</v>
      </c>
      <c r="V23" s="137"/>
      <c r="W23" s="142"/>
    </row>
    <row r="24" spans="1:23" ht="12.75">
      <c r="A24" s="194" t="s">
        <v>119</v>
      </c>
      <c r="B24" s="193">
        <v>24039</v>
      </c>
      <c r="C24" s="193"/>
      <c r="D24" s="18">
        <v>108</v>
      </c>
      <c r="E24" s="1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04">
        <f t="shared" si="1"/>
        <v>108</v>
      </c>
      <c r="T24" s="82">
        <f t="shared" si="2"/>
        <v>16304.559999999998</v>
      </c>
      <c r="U24" s="138">
        <f t="shared" si="0"/>
        <v>1983.5231143552307</v>
      </c>
      <c r="V24" s="137"/>
      <c r="W24" s="142"/>
    </row>
    <row r="25" spans="1:23" ht="12.75">
      <c r="A25" s="194" t="s">
        <v>157</v>
      </c>
      <c r="B25" s="193">
        <v>62</v>
      </c>
      <c r="C25" s="193"/>
      <c r="D25" s="18">
        <v>709</v>
      </c>
      <c r="E25" s="1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04">
        <f t="shared" si="1"/>
        <v>709</v>
      </c>
      <c r="T25" s="82">
        <f t="shared" si="2"/>
        <v>15595.559999999998</v>
      </c>
      <c r="U25" s="138">
        <f t="shared" si="0"/>
        <v>1897.2700729927003</v>
      </c>
      <c r="V25" s="137"/>
      <c r="W25" s="142"/>
    </row>
    <row r="26" spans="1:23" ht="12.75">
      <c r="A26" s="194" t="s">
        <v>156</v>
      </c>
      <c r="B26" s="193">
        <v>2397</v>
      </c>
      <c r="C26" s="193"/>
      <c r="D26" s="18">
        <v>36</v>
      </c>
      <c r="E26" s="1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04">
        <f t="shared" si="1"/>
        <v>36</v>
      </c>
      <c r="T26" s="83">
        <f t="shared" si="2"/>
        <v>15559.559999999998</v>
      </c>
      <c r="U26" s="138">
        <f t="shared" si="0"/>
        <v>1892.8905109489046</v>
      </c>
      <c r="V26" s="137"/>
      <c r="W26" s="142"/>
    </row>
    <row r="27" spans="1:23" ht="12.75">
      <c r="A27" s="196" t="s">
        <v>158</v>
      </c>
      <c r="B27" s="193">
        <v>106</v>
      </c>
      <c r="C27" s="193"/>
      <c r="D27" s="22"/>
      <c r="E27" s="22"/>
      <c r="F27" s="16"/>
      <c r="G27" s="16"/>
      <c r="H27" s="16"/>
      <c r="I27" s="16"/>
      <c r="J27" s="16"/>
      <c r="K27" s="16"/>
      <c r="L27" s="16">
        <v>500</v>
      </c>
      <c r="M27" s="16"/>
      <c r="N27" s="16"/>
      <c r="O27" s="4"/>
      <c r="P27" s="4"/>
      <c r="Q27" s="4"/>
      <c r="R27" s="4"/>
      <c r="S27" s="204">
        <f t="shared" si="1"/>
        <v>500</v>
      </c>
      <c r="T27" s="83">
        <f t="shared" si="2"/>
        <v>15059.559999999998</v>
      </c>
      <c r="U27" s="138">
        <f t="shared" si="0"/>
        <v>1832.0632603406323</v>
      </c>
      <c r="V27" s="137"/>
      <c r="W27" s="142"/>
    </row>
    <row r="28" spans="1:23" ht="12.75">
      <c r="A28" s="194" t="s">
        <v>159</v>
      </c>
      <c r="B28" s="193">
        <v>2651</v>
      </c>
      <c r="C28" s="193"/>
      <c r="D28" s="18"/>
      <c r="E28" s="18"/>
      <c r="F28" s="4"/>
      <c r="G28" s="4">
        <v>100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04">
        <f t="shared" si="1"/>
        <v>100</v>
      </c>
      <c r="T28" s="83">
        <f t="shared" si="2"/>
        <v>14959.559999999998</v>
      </c>
      <c r="U28" s="138">
        <f t="shared" si="0"/>
        <v>1819.8978102189776</v>
      </c>
      <c r="V28" s="137"/>
      <c r="W28" s="142"/>
    </row>
    <row r="29" spans="1:23" ht="13.5" thickBot="1">
      <c r="A29" s="196" t="s">
        <v>160</v>
      </c>
      <c r="B29" s="197">
        <v>511</v>
      </c>
      <c r="C29" s="193"/>
      <c r="D29" s="22">
        <v>331.5</v>
      </c>
      <c r="E29" s="2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04">
        <f t="shared" si="1"/>
        <v>331.5</v>
      </c>
      <c r="T29" s="83">
        <f t="shared" si="2"/>
        <v>14628.059999999998</v>
      </c>
      <c r="U29" s="182">
        <f t="shared" si="0"/>
        <v>1779.569343065693</v>
      </c>
      <c r="V29" s="137"/>
      <c r="W29" s="142"/>
    </row>
    <row r="30" spans="1:23" ht="42.75" customHeight="1" thickBot="1">
      <c r="A30" s="11" t="s">
        <v>15</v>
      </c>
      <c r="B30" s="12"/>
      <c r="C30" s="19"/>
      <c r="D30" s="19">
        <f>SUM(D4:D29)</f>
        <v>11314.56</v>
      </c>
      <c r="E30" s="19">
        <f aca="true" t="shared" si="3" ref="E30:R30">SUM(E4:E29)</f>
        <v>4697.9</v>
      </c>
      <c r="F30" s="19">
        <f t="shared" si="3"/>
        <v>240</v>
      </c>
      <c r="G30" s="19">
        <f t="shared" si="3"/>
        <v>100</v>
      </c>
      <c r="H30" s="19">
        <f t="shared" si="3"/>
        <v>0</v>
      </c>
      <c r="I30" s="19">
        <f t="shared" si="3"/>
        <v>1082</v>
      </c>
      <c r="J30" s="19">
        <f t="shared" si="3"/>
        <v>0</v>
      </c>
      <c r="K30" s="19">
        <f t="shared" si="3"/>
        <v>264</v>
      </c>
      <c r="L30" s="19">
        <f t="shared" si="3"/>
        <v>500</v>
      </c>
      <c r="M30" s="19">
        <f t="shared" si="3"/>
        <v>0</v>
      </c>
      <c r="N30" s="19">
        <f t="shared" si="3"/>
        <v>0</v>
      </c>
      <c r="O30" s="19">
        <f t="shared" si="3"/>
        <v>0</v>
      </c>
      <c r="P30" s="19">
        <f t="shared" si="3"/>
        <v>0</v>
      </c>
      <c r="Q30" s="19">
        <f t="shared" si="3"/>
        <v>0</v>
      </c>
      <c r="R30" s="19">
        <f t="shared" si="3"/>
        <v>0</v>
      </c>
      <c r="S30" s="239">
        <f>SUM(S4:S29)</f>
        <v>18198.46</v>
      </c>
      <c r="T30" s="84">
        <f>T29</f>
        <v>14628.059999999998</v>
      </c>
      <c r="U30" s="183">
        <f t="shared" si="0"/>
        <v>1779.569343065693</v>
      </c>
      <c r="V30" s="181">
        <f>SUM(V3:V29)</f>
        <v>40506.99</v>
      </c>
      <c r="W30" s="88"/>
    </row>
    <row r="31" ht="24" thickBot="1">
      <c r="S31" s="206" t="s">
        <v>43</v>
      </c>
    </row>
    <row r="32" spans="1:19" ht="24" thickBot="1">
      <c r="A32" s="26"/>
      <c r="B32" s="5"/>
      <c r="C32" s="115"/>
      <c r="D32" s="115"/>
      <c r="E32" s="1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06">
        <f>S30/8.22</f>
        <v>2213.9245742092453</v>
      </c>
    </row>
    <row r="33" spans="1:18" ht="12.75">
      <c r="A33" s="26"/>
      <c r="B33" s="5"/>
      <c r="C33" s="115"/>
      <c r="D33" s="115"/>
      <c r="E33" s="1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6"/>
      <c r="B34" s="5"/>
      <c r="C34" s="115"/>
      <c r="D34" s="115"/>
      <c r="E34" s="1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printOptions/>
  <pageMargins left="0.75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W32"/>
  <sheetViews>
    <sheetView zoomScale="75" zoomScaleNormal="75" zoomScalePageLayoutView="0" workbookViewId="0" topLeftCell="F1">
      <pane ySplit="3" topLeftCell="BM4" activePane="bottomLeft" state="frozen"/>
      <selection pane="topLeft" activeCell="A1" sqref="A1"/>
      <selection pane="bottomLeft" activeCell="V7" sqref="V7:W7"/>
    </sheetView>
  </sheetViews>
  <sheetFormatPr defaultColWidth="11.421875" defaultRowHeight="12.75"/>
  <cols>
    <col min="1" max="1" width="51.00390625" style="0" customWidth="1"/>
    <col min="2" max="2" width="10.57421875" style="0" customWidth="1"/>
    <col min="3" max="3" width="11.421875" style="0" bestFit="1" customWidth="1"/>
    <col min="4" max="4" width="10.00390625" style="0" customWidth="1"/>
    <col min="5" max="5" width="9.7109375" style="0" customWidth="1"/>
    <col min="6" max="6" width="7.421875" style="0" customWidth="1"/>
    <col min="7" max="7" width="8.57421875" style="0" bestFit="1" customWidth="1"/>
    <col min="8" max="8" width="5.421875" style="0" customWidth="1"/>
    <col min="9" max="9" width="7.00390625" style="0" customWidth="1"/>
    <col min="10" max="10" width="7.140625" style="0" bestFit="1" customWidth="1"/>
    <col min="11" max="11" width="5.57421875" style="0" customWidth="1"/>
    <col min="12" max="12" width="6.00390625" style="0" customWidth="1"/>
    <col min="13" max="13" width="7.421875" style="0" bestFit="1" customWidth="1"/>
    <col min="14" max="14" width="7.421875" style="0" customWidth="1"/>
    <col min="15" max="15" width="7.57421875" style="0" customWidth="1"/>
    <col min="16" max="16" width="7.28125" style="0" customWidth="1"/>
    <col min="17" max="17" width="6.28125" style="0" customWidth="1"/>
    <col min="18" max="18" width="9.28125" style="0" bestFit="1" customWidth="1"/>
    <col min="19" max="19" width="23.140625" style="213" bestFit="1" customWidth="1"/>
    <col min="20" max="21" width="13.28125" style="37" customWidth="1"/>
    <col min="22" max="22" width="12.140625" style="37" customWidth="1"/>
    <col min="23" max="23" width="32.140625" style="37" bestFit="1" customWidth="1"/>
  </cols>
  <sheetData>
    <row r="1" spans="1:23" ht="21" thickBot="1">
      <c r="A1" s="6" t="s">
        <v>16</v>
      </c>
      <c r="B1" s="7"/>
      <c r="C1" s="7"/>
      <c r="D1" s="39" t="s">
        <v>60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25"/>
      <c r="T1" s="67" t="s">
        <v>57</v>
      </c>
      <c r="U1" s="66"/>
      <c r="V1" s="45" t="s">
        <v>58</v>
      </c>
      <c r="W1" s="45" t="s">
        <v>59</v>
      </c>
    </row>
    <row r="2" spans="1:23" ht="21" thickBot="1">
      <c r="A2" s="7" t="s">
        <v>184</v>
      </c>
      <c r="B2" s="2" t="s">
        <v>17</v>
      </c>
      <c r="C2" s="2"/>
      <c r="D2" s="2"/>
      <c r="E2" s="2"/>
      <c r="F2" s="2" t="s">
        <v>55</v>
      </c>
      <c r="G2" s="2">
        <v>2010</v>
      </c>
      <c r="H2" s="1"/>
      <c r="I2" s="1"/>
      <c r="J2" s="1"/>
      <c r="K2" s="1"/>
      <c r="L2" s="1"/>
      <c r="M2" s="1"/>
      <c r="N2" s="29" t="s">
        <v>53</v>
      </c>
      <c r="O2" s="29" t="s">
        <v>87</v>
      </c>
      <c r="P2" s="29" t="s">
        <v>64</v>
      </c>
      <c r="Q2" s="29" t="s">
        <v>49</v>
      </c>
      <c r="R2" s="29" t="s">
        <v>51</v>
      </c>
      <c r="S2" s="226" t="s">
        <v>1</v>
      </c>
      <c r="T2" s="85" t="s">
        <v>1</v>
      </c>
      <c r="U2" s="60" t="s">
        <v>43</v>
      </c>
      <c r="V2" s="177" t="s">
        <v>67</v>
      </c>
      <c r="W2" s="49" t="s">
        <v>45</v>
      </c>
    </row>
    <row r="3" spans="1:23" ht="13.5" thickBot="1">
      <c r="A3" s="242" t="s">
        <v>195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210" t="s">
        <v>13</v>
      </c>
      <c r="T3" s="135">
        <f>SUM(V4:V29)+W3</f>
        <v>27541.79</v>
      </c>
      <c r="U3" s="160">
        <f>T3/8.22</f>
        <v>3350.582725060827</v>
      </c>
      <c r="V3" s="66">
        <f>W3</f>
        <v>0</v>
      </c>
      <c r="W3" s="127"/>
    </row>
    <row r="4" spans="1:23" ht="13.5" thickBot="1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210"/>
      <c r="T4" s="85"/>
      <c r="U4" s="160">
        <f aca="true" t="shared" si="0" ref="U4:U30">T4/8.22</f>
        <v>0</v>
      </c>
      <c r="V4" s="136"/>
      <c r="W4" s="128"/>
    </row>
    <row r="5" spans="1:23" s="133" customFormat="1" ht="12.75">
      <c r="A5" s="129" t="s">
        <v>100</v>
      </c>
      <c r="B5" s="131"/>
      <c r="C5" s="132" t="s">
        <v>70</v>
      </c>
      <c r="D5" s="150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210">
        <f>SUM(D5:R5)</f>
        <v>0</v>
      </c>
      <c r="T5" s="85">
        <f>(T3-S5)</f>
        <v>27541.79</v>
      </c>
      <c r="U5" s="160">
        <f t="shared" si="0"/>
        <v>3350.582725060827</v>
      </c>
      <c r="V5" s="159">
        <v>27541.79</v>
      </c>
      <c r="W5" s="67" t="s">
        <v>194</v>
      </c>
    </row>
    <row r="6" spans="1:23" s="133" customFormat="1" ht="12.75">
      <c r="A6" s="129" t="s">
        <v>114</v>
      </c>
      <c r="B6" s="17"/>
      <c r="C6" s="132" t="s">
        <v>115</v>
      </c>
      <c r="D6" s="18"/>
      <c r="E6" s="18">
        <v>978.65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210">
        <f aca="true" t="shared" si="1" ref="S6:S29">SUM(D6:R6)</f>
        <v>978.65</v>
      </c>
      <c r="T6" s="85">
        <f>(T5-S6)</f>
        <v>26563.14</v>
      </c>
      <c r="U6" s="160">
        <f t="shared" si="0"/>
        <v>3231.525547445255</v>
      </c>
      <c r="V6" s="159"/>
      <c r="W6" s="47"/>
    </row>
    <row r="7" spans="1:21" s="133" customFormat="1" ht="12.75">
      <c r="A7" s="129" t="s">
        <v>103</v>
      </c>
      <c r="B7" s="131">
        <v>104</v>
      </c>
      <c r="C7" s="132" t="s">
        <v>104</v>
      </c>
      <c r="D7" s="132">
        <v>4000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210">
        <f t="shared" si="1"/>
        <v>4000</v>
      </c>
      <c r="T7" s="85">
        <f aca="true" t="shared" si="2" ref="T7:T29">(T6-S7)</f>
        <v>22563.14</v>
      </c>
      <c r="U7" s="160">
        <f t="shared" si="0"/>
        <v>2744.907542579075</v>
      </c>
    </row>
    <row r="8" spans="1:23" s="133" customFormat="1" ht="12.75">
      <c r="A8" s="129" t="s">
        <v>105</v>
      </c>
      <c r="B8" s="131">
        <v>23209</v>
      </c>
      <c r="C8" s="132" t="s">
        <v>106</v>
      </c>
      <c r="D8" s="150">
        <v>6787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210">
        <f t="shared" si="1"/>
        <v>6787</v>
      </c>
      <c r="T8" s="85">
        <f t="shared" si="2"/>
        <v>15776.14</v>
      </c>
      <c r="U8" s="160">
        <f t="shared" si="0"/>
        <v>1919.2384428223843</v>
      </c>
      <c r="V8" s="159"/>
      <c r="W8" s="47"/>
    </row>
    <row r="9" spans="1:23" s="133" customFormat="1" ht="12.75">
      <c r="A9" s="129"/>
      <c r="B9" s="131"/>
      <c r="C9" s="132"/>
      <c r="D9" s="150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210">
        <f t="shared" si="1"/>
        <v>0</v>
      </c>
      <c r="T9" s="85">
        <f t="shared" si="2"/>
        <v>15776.14</v>
      </c>
      <c r="U9" s="160">
        <f t="shared" si="0"/>
        <v>1919.2384428223843</v>
      </c>
      <c r="V9" s="159"/>
      <c r="W9" s="47"/>
    </row>
    <row r="10" spans="1:23" s="133" customFormat="1" ht="12.75">
      <c r="A10" s="129"/>
      <c r="B10" s="131"/>
      <c r="C10" s="132"/>
      <c r="D10" s="150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210">
        <f t="shared" si="1"/>
        <v>0</v>
      </c>
      <c r="T10" s="85">
        <f t="shared" si="2"/>
        <v>15776.14</v>
      </c>
      <c r="U10" s="160">
        <f t="shared" si="0"/>
        <v>1919.2384428223843</v>
      </c>
      <c r="V10" s="159"/>
      <c r="W10" s="47"/>
    </row>
    <row r="11" spans="1:23" ht="12.75">
      <c r="A11" s="129" t="s">
        <v>108</v>
      </c>
      <c r="B11" s="131"/>
      <c r="C11" s="132" t="s">
        <v>72</v>
      </c>
      <c r="D11" s="132"/>
      <c r="E11" s="132">
        <v>829.43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8"/>
      <c r="R11" s="18"/>
      <c r="S11" s="210">
        <f t="shared" si="1"/>
        <v>829.43</v>
      </c>
      <c r="T11" s="85">
        <f t="shared" si="2"/>
        <v>14946.71</v>
      </c>
      <c r="U11" s="160">
        <f t="shared" si="0"/>
        <v>1818.3345498783453</v>
      </c>
      <c r="V11" s="159"/>
      <c r="W11" s="47"/>
    </row>
    <row r="12" spans="1:23" ht="12.75">
      <c r="A12" s="129" t="s">
        <v>109</v>
      </c>
      <c r="B12" s="131"/>
      <c r="C12" s="132" t="s">
        <v>73</v>
      </c>
      <c r="D12" s="132"/>
      <c r="E12" s="132">
        <v>375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0">
        <f t="shared" si="1"/>
        <v>375</v>
      </c>
      <c r="T12" s="85">
        <f t="shared" si="2"/>
        <v>14571.71</v>
      </c>
      <c r="U12" s="160">
        <f t="shared" si="0"/>
        <v>1772.7141119221408</v>
      </c>
      <c r="V12" s="159"/>
      <c r="W12" s="47"/>
    </row>
    <row r="13" spans="1:23" s="133" customFormat="1" ht="12.75">
      <c r="A13" s="129" t="s">
        <v>110</v>
      </c>
      <c r="B13" s="17"/>
      <c r="C13" s="132" t="s">
        <v>74</v>
      </c>
      <c r="D13" s="18"/>
      <c r="E13" s="18">
        <v>676.05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32"/>
      <c r="R13" s="132"/>
      <c r="S13" s="210">
        <f t="shared" si="1"/>
        <v>676.05</v>
      </c>
      <c r="T13" s="85">
        <f t="shared" si="2"/>
        <v>13895.66</v>
      </c>
      <c r="U13" s="160">
        <f t="shared" si="0"/>
        <v>1690.4695863746956</v>
      </c>
      <c r="V13" s="159"/>
      <c r="W13" s="47"/>
    </row>
    <row r="14" spans="1:23" s="133" customFormat="1" ht="12.75">
      <c r="A14" s="232" t="s">
        <v>120</v>
      </c>
      <c r="B14" s="233"/>
      <c r="C14" s="234" t="s">
        <v>71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210">
        <f t="shared" si="1"/>
        <v>0</v>
      </c>
      <c r="T14" s="85">
        <f t="shared" si="2"/>
        <v>13895.66</v>
      </c>
      <c r="U14" s="160">
        <f t="shared" si="0"/>
        <v>1690.4695863746956</v>
      </c>
      <c r="V14" s="159"/>
      <c r="W14" s="47"/>
    </row>
    <row r="15" spans="1:23" ht="12.75">
      <c r="A15" s="232" t="s">
        <v>110</v>
      </c>
      <c r="B15" s="233"/>
      <c r="C15" s="234" t="s">
        <v>71</v>
      </c>
      <c r="D15" s="132"/>
      <c r="E15" s="132">
        <v>1352.09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8"/>
      <c r="R15" s="18"/>
      <c r="S15" s="210">
        <f t="shared" si="1"/>
        <v>1352.09</v>
      </c>
      <c r="T15" s="85">
        <f t="shared" si="2"/>
        <v>12543.57</v>
      </c>
      <c r="U15" s="160">
        <f t="shared" si="0"/>
        <v>1525.9817518248174</v>
      </c>
      <c r="V15" s="159"/>
      <c r="W15" s="47"/>
    </row>
    <row r="16" spans="1:23" ht="12.75">
      <c r="A16" s="232" t="s">
        <v>116</v>
      </c>
      <c r="B16" s="233">
        <v>415226</v>
      </c>
      <c r="C16" s="234" t="s">
        <v>71</v>
      </c>
      <c r="D16" s="132"/>
      <c r="E16" s="18"/>
      <c r="F16" s="18"/>
      <c r="G16" s="18"/>
      <c r="H16" s="18"/>
      <c r="I16" s="18">
        <v>440</v>
      </c>
      <c r="J16" s="18"/>
      <c r="K16" s="18"/>
      <c r="L16" s="18"/>
      <c r="M16" s="18"/>
      <c r="N16" s="18"/>
      <c r="O16" s="18"/>
      <c r="P16" s="18"/>
      <c r="Q16" s="18"/>
      <c r="R16" s="18"/>
      <c r="S16" s="210">
        <f t="shared" si="1"/>
        <v>440</v>
      </c>
      <c r="T16" s="85">
        <f t="shared" si="2"/>
        <v>12103.57</v>
      </c>
      <c r="U16" s="160">
        <f t="shared" si="0"/>
        <v>1472.4537712895376</v>
      </c>
      <c r="V16" s="159"/>
      <c r="W16" s="47"/>
    </row>
    <row r="17" spans="1:23" ht="12.75">
      <c r="A17" s="232" t="s">
        <v>117</v>
      </c>
      <c r="B17" s="233">
        <v>145868</v>
      </c>
      <c r="C17" s="234" t="s">
        <v>71</v>
      </c>
      <c r="D17" s="132"/>
      <c r="E17" s="18"/>
      <c r="F17" s="18"/>
      <c r="G17" s="18"/>
      <c r="H17" s="18"/>
      <c r="I17" s="18">
        <v>161</v>
      </c>
      <c r="J17" s="18"/>
      <c r="K17" s="18"/>
      <c r="L17" s="18"/>
      <c r="M17" s="18"/>
      <c r="N17" s="18"/>
      <c r="O17" s="18"/>
      <c r="P17" s="18"/>
      <c r="Q17" s="18"/>
      <c r="R17" s="18"/>
      <c r="S17" s="210">
        <f t="shared" si="1"/>
        <v>161</v>
      </c>
      <c r="T17" s="85">
        <f t="shared" si="2"/>
        <v>11942.57</v>
      </c>
      <c r="U17" s="160">
        <f t="shared" si="0"/>
        <v>1452.867396593674</v>
      </c>
      <c r="V17" s="159"/>
      <c r="W17" s="47"/>
    </row>
    <row r="18" spans="1:23" ht="12.75">
      <c r="A18" s="232" t="s">
        <v>117</v>
      </c>
      <c r="B18" s="233">
        <v>144497</v>
      </c>
      <c r="C18" s="234" t="s">
        <v>71</v>
      </c>
      <c r="D18" s="132"/>
      <c r="E18" s="18"/>
      <c r="F18" s="18"/>
      <c r="G18" s="18"/>
      <c r="H18" s="18"/>
      <c r="I18" s="18">
        <v>200</v>
      </c>
      <c r="J18" s="18"/>
      <c r="K18" s="18"/>
      <c r="L18" s="18"/>
      <c r="M18" s="18"/>
      <c r="N18" s="18"/>
      <c r="O18" s="18"/>
      <c r="P18" s="18"/>
      <c r="Q18" s="18"/>
      <c r="R18" s="18"/>
      <c r="S18" s="210">
        <f t="shared" si="1"/>
        <v>200</v>
      </c>
      <c r="T18" s="85">
        <f t="shared" si="2"/>
        <v>11742.57</v>
      </c>
      <c r="U18" s="160">
        <f t="shared" si="0"/>
        <v>1428.5364963503648</v>
      </c>
      <c r="V18" s="159"/>
      <c r="W18" s="47"/>
    </row>
    <row r="19" spans="1:23" ht="12.75">
      <c r="A19" s="232" t="s">
        <v>108</v>
      </c>
      <c r="B19" s="233">
        <v>84</v>
      </c>
      <c r="C19" s="234" t="s">
        <v>71</v>
      </c>
      <c r="D19" s="15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v>125</v>
      </c>
      <c r="P19" s="18"/>
      <c r="Q19" s="18"/>
      <c r="R19" s="18"/>
      <c r="S19" s="210">
        <f t="shared" si="1"/>
        <v>125</v>
      </c>
      <c r="T19" s="85">
        <f t="shared" si="2"/>
        <v>11617.57</v>
      </c>
      <c r="U19" s="160">
        <f t="shared" si="0"/>
        <v>1413.3296836982968</v>
      </c>
      <c r="V19" s="159"/>
      <c r="W19" s="47"/>
    </row>
    <row r="20" spans="1:23" ht="12.75">
      <c r="A20" s="232" t="s">
        <v>109</v>
      </c>
      <c r="B20" s="233">
        <v>83</v>
      </c>
      <c r="C20" s="234" t="s">
        <v>71</v>
      </c>
      <c r="D20" s="13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125</v>
      </c>
      <c r="P20" s="18"/>
      <c r="Q20" s="18"/>
      <c r="R20" s="18"/>
      <c r="S20" s="210">
        <f t="shared" si="1"/>
        <v>125</v>
      </c>
      <c r="T20" s="85">
        <f t="shared" si="2"/>
        <v>11492.57</v>
      </c>
      <c r="U20" s="160">
        <f t="shared" si="0"/>
        <v>1398.1228710462285</v>
      </c>
      <c r="V20" s="159"/>
      <c r="W20" s="47"/>
    </row>
    <row r="21" spans="1:23" ht="12.75">
      <c r="A21" s="232" t="s">
        <v>110</v>
      </c>
      <c r="B21" s="233">
        <v>81</v>
      </c>
      <c r="C21" s="234" t="s">
        <v>71</v>
      </c>
      <c r="D21" s="13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v>125</v>
      </c>
      <c r="P21" s="18"/>
      <c r="Q21" s="18"/>
      <c r="R21" s="18"/>
      <c r="S21" s="210">
        <f t="shared" si="1"/>
        <v>125</v>
      </c>
      <c r="T21" s="85">
        <f t="shared" si="2"/>
        <v>11367.57</v>
      </c>
      <c r="U21" s="160">
        <f t="shared" si="0"/>
        <v>1382.9160583941605</v>
      </c>
      <c r="V21" s="159"/>
      <c r="W21" s="47"/>
    </row>
    <row r="22" spans="1:23" ht="12.75">
      <c r="A22" s="232" t="s">
        <v>118</v>
      </c>
      <c r="B22" s="233">
        <v>60</v>
      </c>
      <c r="C22" s="234" t="s">
        <v>71</v>
      </c>
      <c r="D22" s="132"/>
      <c r="E22" s="18"/>
      <c r="F22" s="18">
        <v>42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0">
        <f t="shared" si="1"/>
        <v>42</v>
      </c>
      <c r="T22" s="85">
        <f t="shared" si="2"/>
        <v>11325.57</v>
      </c>
      <c r="U22" s="160">
        <f t="shared" si="0"/>
        <v>1377.8065693430656</v>
      </c>
      <c r="V22" s="159"/>
      <c r="W22" s="47"/>
    </row>
    <row r="23" spans="1:23" ht="12.75">
      <c r="A23" s="232" t="s">
        <v>119</v>
      </c>
      <c r="B23" s="233">
        <v>23615</v>
      </c>
      <c r="C23" s="234" t="s">
        <v>71</v>
      </c>
      <c r="D23" s="132">
        <v>180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0">
        <f t="shared" si="1"/>
        <v>180</v>
      </c>
      <c r="T23" s="85">
        <f t="shared" si="2"/>
        <v>11145.57</v>
      </c>
      <c r="U23" s="160">
        <f t="shared" si="0"/>
        <v>1355.9087591240875</v>
      </c>
      <c r="V23" s="159"/>
      <c r="W23" s="47"/>
    </row>
    <row r="24" spans="1:23" ht="12.75">
      <c r="A24" s="232" t="s">
        <v>117</v>
      </c>
      <c r="B24" s="233">
        <v>146364</v>
      </c>
      <c r="C24" s="234" t="s">
        <v>71</v>
      </c>
      <c r="D24" s="18"/>
      <c r="E24" s="18"/>
      <c r="F24" s="18"/>
      <c r="G24" s="18"/>
      <c r="H24" s="18"/>
      <c r="I24" s="18">
        <v>250</v>
      </c>
      <c r="J24" s="18"/>
      <c r="K24" s="18"/>
      <c r="L24" s="18"/>
      <c r="M24" s="18"/>
      <c r="N24" s="18"/>
      <c r="O24" s="18"/>
      <c r="P24" s="18"/>
      <c r="Q24" s="18"/>
      <c r="R24" s="18"/>
      <c r="S24" s="210">
        <f t="shared" si="1"/>
        <v>250</v>
      </c>
      <c r="T24" s="85">
        <f t="shared" si="2"/>
        <v>10895.57</v>
      </c>
      <c r="U24" s="160">
        <f t="shared" si="0"/>
        <v>1325.4951338199512</v>
      </c>
      <c r="V24" s="159"/>
      <c r="W24" s="47"/>
    </row>
    <row r="25" spans="1:23" ht="12.75">
      <c r="A25" s="129"/>
      <c r="B25" s="131"/>
      <c r="C25" s="132"/>
      <c r="D25" s="132"/>
      <c r="E25" s="13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0">
        <f t="shared" si="1"/>
        <v>0</v>
      </c>
      <c r="T25" s="85">
        <f t="shared" si="2"/>
        <v>10895.57</v>
      </c>
      <c r="U25" s="160">
        <f t="shared" si="0"/>
        <v>1325.4951338199512</v>
      </c>
      <c r="V25" s="159"/>
      <c r="W25" s="47"/>
    </row>
    <row r="26" spans="1:23" ht="12.75">
      <c r="A26" s="129"/>
      <c r="B26" s="17"/>
      <c r="C26" s="13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0">
        <f t="shared" si="1"/>
        <v>0</v>
      </c>
      <c r="T26" s="86">
        <f t="shared" si="2"/>
        <v>10895.57</v>
      </c>
      <c r="U26" s="160">
        <f t="shared" si="0"/>
        <v>1325.4951338199512</v>
      </c>
      <c r="V26" s="159"/>
      <c r="W26" s="47"/>
    </row>
    <row r="27" spans="1:23" ht="12.75">
      <c r="A27" s="129" t="s">
        <v>105</v>
      </c>
      <c r="B27" s="131"/>
      <c r="C27" s="132" t="s">
        <v>107</v>
      </c>
      <c r="D27" s="150">
        <v>2915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0">
        <f t="shared" si="1"/>
        <v>2915</v>
      </c>
      <c r="T27" s="86">
        <f t="shared" si="2"/>
        <v>7980.57</v>
      </c>
      <c r="U27" s="160">
        <f t="shared" si="0"/>
        <v>970.8722627737225</v>
      </c>
      <c r="V27" s="159"/>
      <c r="W27" s="47"/>
    </row>
    <row r="28" spans="1:23" ht="12.75">
      <c r="A28" s="129" t="s">
        <v>112</v>
      </c>
      <c r="B28" s="17"/>
      <c r="C28" s="132" t="s">
        <v>113</v>
      </c>
      <c r="D28" s="18"/>
      <c r="E28" s="18">
        <v>1954.17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0">
        <f t="shared" si="1"/>
        <v>1954.17</v>
      </c>
      <c r="T28" s="86">
        <f t="shared" si="2"/>
        <v>6026.4</v>
      </c>
      <c r="U28" s="160">
        <f t="shared" si="0"/>
        <v>733.1386861313867</v>
      </c>
      <c r="V28" s="159"/>
      <c r="W28" s="47"/>
    </row>
    <row r="29" spans="1:23" ht="13.5" thickBot="1">
      <c r="A29" s="130"/>
      <c r="B29" s="21"/>
      <c r="C29" s="18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8"/>
      <c r="S29" s="210">
        <f t="shared" si="1"/>
        <v>0</v>
      </c>
      <c r="T29" s="86">
        <f t="shared" si="2"/>
        <v>6026.4</v>
      </c>
      <c r="U29" s="161">
        <f t="shared" si="0"/>
        <v>733.1386861313867</v>
      </c>
      <c r="V29" s="159"/>
      <c r="W29" s="47"/>
    </row>
    <row r="30" spans="1:23" ht="24" thickBot="1">
      <c r="A30" s="11" t="s">
        <v>15</v>
      </c>
      <c r="B30" s="23"/>
      <c r="C30" s="19"/>
      <c r="D30" s="19">
        <f>SUM(D4:D29)</f>
        <v>13882</v>
      </c>
      <c r="E30" s="19">
        <f aca="true" t="shared" si="3" ref="E30:R30">SUM(E4:E29)</f>
        <v>6165.39</v>
      </c>
      <c r="F30" s="19">
        <f t="shared" si="3"/>
        <v>42</v>
      </c>
      <c r="G30" s="19">
        <f t="shared" si="3"/>
        <v>0</v>
      </c>
      <c r="H30" s="19">
        <f t="shared" si="3"/>
        <v>0</v>
      </c>
      <c r="I30" s="19">
        <f t="shared" si="3"/>
        <v>1051</v>
      </c>
      <c r="J30" s="19">
        <f t="shared" si="3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9">
        <f t="shared" si="3"/>
        <v>0</v>
      </c>
      <c r="O30" s="19">
        <f t="shared" si="3"/>
        <v>375</v>
      </c>
      <c r="P30" s="19">
        <f t="shared" si="3"/>
        <v>0</v>
      </c>
      <c r="Q30" s="19">
        <f t="shared" si="3"/>
        <v>0</v>
      </c>
      <c r="R30" s="221">
        <f t="shared" si="3"/>
        <v>0</v>
      </c>
      <c r="S30" s="238">
        <f>SUM(S4:S29)</f>
        <v>21515.39</v>
      </c>
      <c r="T30" s="224">
        <f>T29</f>
        <v>6026.4</v>
      </c>
      <c r="U30" s="162">
        <f t="shared" si="0"/>
        <v>733.1386861313867</v>
      </c>
      <c r="V30" s="69">
        <f>SUM(V3:V29)</f>
        <v>27541.79</v>
      </c>
      <c r="W30" s="88"/>
    </row>
    <row r="31" ht="24" thickBot="1">
      <c r="S31" s="218" t="s">
        <v>43</v>
      </c>
    </row>
    <row r="32" ht="24" thickBot="1">
      <c r="S32" s="219">
        <f>S30/8.22</f>
        <v>2617.44403892944</v>
      </c>
    </row>
  </sheetData>
  <sheetProtection formatCells="0" selectLockedCells="1" selectUnlockedCells="1"/>
  <printOptions/>
  <pageMargins left="0" right="0" top="1" bottom="1" header="0" footer="0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W32"/>
  <sheetViews>
    <sheetView zoomScale="75" zoomScaleNormal="75" zoomScalePageLayoutView="0" workbookViewId="0" topLeftCell="N1">
      <selection activeCell="Z11" sqref="Z11"/>
    </sheetView>
  </sheetViews>
  <sheetFormatPr defaultColWidth="11.421875" defaultRowHeight="12.75"/>
  <cols>
    <col min="1" max="1" width="52.28125" style="0" bestFit="1" customWidth="1"/>
    <col min="2" max="2" width="14.421875" style="0" bestFit="1" customWidth="1"/>
    <col min="3" max="3" width="11.00390625" style="0" bestFit="1" customWidth="1"/>
    <col min="4" max="4" width="9.7109375" style="0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8.8515625" style="0" bestFit="1" customWidth="1"/>
    <col min="10" max="10" width="7.140625" style="0" bestFit="1" customWidth="1"/>
    <col min="11" max="11" width="4.7109375" style="0" customWidth="1"/>
    <col min="12" max="12" width="4.8515625" style="0" bestFit="1" customWidth="1"/>
    <col min="13" max="13" width="7.421875" style="0" bestFit="1" customWidth="1"/>
    <col min="14" max="14" width="7.8515625" style="0" customWidth="1"/>
    <col min="15" max="15" width="8.421875" style="0" customWidth="1"/>
    <col min="16" max="16" width="7.57421875" style="0" bestFit="1" customWidth="1"/>
    <col min="17" max="17" width="6.421875" style="0" bestFit="1" customWidth="1"/>
    <col min="18" max="18" width="4.421875" style="0" customWidth="1"/>
    <col min="19" max="19" width="15.140625" style="20" bestFit="1" customWidth="1"/>
    <col min="20" max="21" width="11.421875" style="0" customWidth="1"/>
    <col min="22" max="22" width="13.28125" style="0" bestFit="1" customWidth="1"/>
    <col min="23" max="23" width="35.281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51"/>
      <c r="T1" s="80"/>
      <c r="U1" s="173"/>
      <c r="V1" s="45" t="s">
        <v>58</v>
      </c>
      <c r="W1" s="45" t="s">
        <v>59</v>
      </c>
    </row>
    <row r="2" spans="1:23" ht="21" thickBot="1">
      <c r="A2" s="7" t="s">
        <v>185</v>
      </c>
      <c r="B2" s="2" t="s">
        <v>33</v>
      </c>
      <c r="C2" s="2"/>
      <c r="D2" s="2" t="s">
        <v>0</v>
      </c>
      <c r="E2" s="2"/>
      <c r="F2" s="2" t="s">
        <v>56</v>
      </c>
      <c r="G2" s="2">
        <v>2010</v>
      </c>
      <c r="H2" s="1"/>
      <c r="I2" s="1"/>
      <c r="J2" s="1"/>
      <c r="K2" s="1"/>
      <c r="L2" s="1"/>
      <c r="M2" s="1"/>
      <c r="N2" s="29" t="s">
        <v>53</v>
      </c>
      <c r="O2" s="29" t="s">
        <v>87</v>
      </c>
      <c r="P2" s="29" t="s">
        <v>64</v>
      </c>
      <c r="Q2" s="29" t="s">
        <v>49</v>
      </c>
      <c r="R2" s="29" t="s">
        <v>51</v>
      </c>
      <c r="S2" s="153"/>
      <c r="T2" s="178" t="s">
        <v>1</v>
      </c>
      <c r="U2" s="60" t="s">
        <v>43</v>
      </c>
      <c r="V2" s="179"/>
      <c r="W2" s="49" t="s">
        <v>45</v>
      </c>
    </row>
    <row r="3" spans="1:23" ht="13.5" thickBot="1">
      <c r="A3" s="242" t="s">
        <v>195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81" t="s">
        <v>13</v>
      </c>
      <c r="T3" s="135">
        <f>SUM(V4:V29)+W3</f>
        <v>62423.08</v>
      </c>
      <c r="U3" s="160">
        <f>T3/8.22</f>
        <v>7594.048661800486</v>
      </c>
      <c r="V3" s="66"/>
      <c r="W3" s="66"/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81"/>
      <c r="T4" s="138"/>
      <c r="U4" s="160">
        <f aca="true" t="shared" si="0" ref="U4:U30">T4/8.22</f>
        <v>0</v>
      </c>
      <c r="V4" s="137"/>
      <c r="W4" s="67"/>
    </row>
    <row r="5" spans="1:23" s="133" customFormat="1" ht="12.75">
      <c r="A5" s="134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81">
        <f>SUM(D5:R5)</f>
        <v>0</v>
      </c>
      <c r="T5" s="138">
        <f>(T3-S5)</f>
        <v>62423.08</v>
      </c>
      <c r="U5" s="160">
        <f t="shared" si="0"/>
        <v>7594.048661800486</v>
      </c>
      <c r="V5" s="137">
        <v>41768.62</v>
      </c>
      <c r="W5" s="47" t="s">
        <v>134</v>
      </c>
    </row>
    <row r="6" spans="1:23" s="133" customFormat="1" ht="12.75">
      <c r="A6" s="134" t="s">
        <v>119</v>
      </c>
      <c r="B6" s="132">
        <v>23687</v>
      </c>
      <c r="C6" s="132" t="s">
        <v>127</v>
      </c>
      <c r="D6" s="132">
        <v>8479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81">
        <f aca="true" t="shared" si="1" ref="S6:S16">SUM(D6:R6)</f>
        <v>8479</v>
      </c>
      <c r="T6" s="138">
        <f>T5-S6</f>
        <v>53944.08</v>
      </c>
      <c r="U6" s="160">
        <f t="shared" si="0"/>
        <v>6562.540145985401</v>
      </c>
      <c r="V6" s="137"/>
      <c r="W6" s="47"/>
    </row>
    <row r="7" spans="1:23" s="133" customFormat="1" ht="12.75">
      <c r="A7" s="134" t="s">
        <v>119</v>
      </c>
      <c r="B7" s="132">
        <v>24058</v>
      </c>
      <c r="C7" s="132" t="s">
        <v>130</v>
      </c>
      <c r="D7" s="132">
        <v>10546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81">
        <f t="shared" si="1"/>
        <v>10546</v>
      </c>
      <c r="T7" s="138">
        <f aca="true" t="shared" si="2" ref="T7:T29">T6-S7</f>
        <v>43398.08</v>
      </c>
      <c r="U7" s="160">
        <f t="shared" si="0"/>
        <v>5279.571776155718</v>
      </c>
      <c r="V7" s="137"/>
      <c r="W7" s="47"/>
    </row>
    <row r="8" spans="1:23" ht="12.75">
      <c r="A8" s="87" t="s">
        <v>108</v>
      </c>
      <c r="B8" s="132"/>
      <c r="C8" s="132" t="s">
        <v>148</v>
      </c>
      <c r="D8" s="132"/>
      <c r="E8" s="132">
        <v>954.43</v>
      </c>
      <c r="F8" s="13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1">
        <f t="shared" si="1"/>
        <v>954.43</v>
      </c>
      <c r="T8" s="138">
        <f t="shared" si="2"/>
        <v>42443.65</v>
      </c>
      <c r="U8" s="160">
        <f t="shared" si="0"/>
        <v>5163.461070559611</v>
      </c>
      <c r="V8" s="243">
        <v>14628.06</v>
      </c>
      <c r="W8" s="244" t="s">
        <v>196</v>
      </c>
    </row>
    <row r="9" spans="1:23" ht="12.75">
      <c r="A9" s="87" t="s">
        <v>109</v>
      </c>
      <c r="B9" s="132"/>
      <c r="C9" s="132" t="s">
        <v>148</v>
      </c>
      <c r="D9" s="132"/>
      <c r="E9" s="132">
        <v>625</v>
      </c>
      <c r="F9" s="13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1">
        <f t="shared" si="1"/>
        <v>625</v>
      </c>
      <c r="T9" s="138">
        <f t="shared" si="2"/>
        <v>41818.65</v>
      </c>
      <c r="U9" s="160">
        <f t="shared" si="0"/>
        <v>5087.4270072992695</v>
      </c>
      <c r="V9" s="245">
        <v>6026.4</v>
      </c>
      <c r="W9" s="246" t="s">
        <v>197</v>
      </c>
    </row>
    <row r="10" spans="1:23" ht="12.75">
      <c r="A10" s="87" t="s">
        <v>108</v>
      </c>
      <c r="B10" s="132"/>
      <c r="C10" s="132" t="s">
        <v>149</v>
      </c>
      <c r="D10" s="132"/>
      <c r="E10" s="132">
        <v>2054</v>
      </c>
      <c r="F10" s="13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1">
        <f t="shared" si="1"/>
        <v>2054</v>
      </c>
      <c r="T10" s="138">
        <f t="shared" si="2"/>
        <v>39764.65</v>
      </c>
      <c r="U10" s="160">
        <f t="shared" si="0"/>
        <v>4837.548661800486</v>
      </c>
      <c r="V10" s="137"/>
      <c r="W10" s="47"/>
    </row>
    <row r="11" spans="1:23" ht="12.75">
      <c r="A11" s="87" t="s">
        <v>109</v>
      </c>
      <c r="B11" s="132"/>
      <c r="C11" s="132" t="s">
        <v>150</v>
      </c>
      <c r="D11" s="132"/>
      <c r="E11" s="132">
        <v>1250</v>
      </c>
      <c r="F11" s="13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1">
        <f t="shared" si="1"/>
        <v>1250</v>
      </c>
      <c r="T11" s="138">
        <f t="shared" si="2"/>
        <v>38514.65</v>
      </c>
      <c r="U11" s="160">
        <f t="shared" si="0"/>
        <v>4685.480535279805</v>
      </c>
      <c r="V11" s="137"/>
      <c r="W11" s="47"/>
    </row>
    <row r="12" spans="1:23" ht="12.75">
      <c r="A12" s="87" t="s">
        <v>103</v>
      </c>
      <c r="B12" s="132">
        <v>121</v>
      </c>
      <c r="C12" s="132" t="s">
        <v>164</v>
      </c>
      <c r="D12" s="132">
        <v>4000</v>
      </c>
      <c r="E12" s="150"/>
      <c r="F12" s="13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81">
        <f t="shared" si="1"/>
        <v>4000</v>
      </c>
      <c r="T12" s="138">
        <f t="shared" si="2"/>
        <v>34514.65</v>
      </c>
      <c r="U12" s="160">
        <f t="shared" si="0"/>
        <v>4198.862530413625</v>
      </c>
      <c r="V12" s="137"/>
      <c r="W12" s="47"/>
    </row>
    <row r="13" spans="1:23" ht="12.75">
      <c r="A13" s="87" t="s">
        <v>108</v>
      </c>
      <c r="B13" s="132"/>
      <c r="C13" s="132" t="s">
        <v>165</v>
      </c>
      <c r="D13" s="132"/>
      <c r="E13" s="132">
        <v>4108</v>
      </c>
      <c r="F13" s="13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1">
        <f t="shared" si="1"/>
        <v>4108</v>
      </c>
      <c r="T13" s="138">
        <f t="shared" si="2"/>
        <v>30406.65</v>
      </c>
      <c r="U13" s="160">
        <f t="shared" si="0"/>
        <v>3699.105839416058</v>
      </c>
      <c r="V13" s="137"/>
      <c r="W13" s="47"/>
    </row>
    <row r="14" spans="1:23" ht="12.75">
      <c r="A14" s="87" t="s">
        <v>109</v>
      </c>
      <c r="B14" s="132"/>
      <c r="C14" s="132" t="s">
        <v>166</v>
      </c>
      <c r="D14" s="132"/>
      <c r="E14" s="132">
        <v>2500</v>
      </c>
      <c r="F14" s="13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1">
        <f t="shared" si="1"/>
        <v>2500</v>
      </c>
      <c r="T14" s="138">
        <f t="shared" si="2"/>
        <v>27906.65</v>
      </c>
      <c r="U14" s="160">
        <f t="shared" si="0"/>
        <v>3394.9695863746956</v>
      </c>
      <c r="V14" s="137"/>
      <c r="W14" s="47"/>
    </row>
    <row r="15" spans="1:23" ht="12.75">
      <c r="A15" s="87" t="s">
        <v>163</v>
      </c>
      <c r="B15" s="132"/>
      <c r="C15" s="132" t="s">
        <v>167</v>
      </c>
      <c r="D15" s="132"/>
      <c r="E15" s="132">
        <v>4038</v>
      </c>
      <c r="F15" s="13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1">
        <f t="shared" si="1"/>
        <v>4038</v>
      </c>
      <c r="T15" s="138">
        <f t="shared" si="2"/>
        <v>23868.65</v>
      </c>
      <c r="U15" s="160">
        <f t="shared" si="0"/>
        <v>2903.728710462287</v>
      </c>
      <c r="V15" s="137"/>
      <c r="W15" s="47"/>
    </row>
    <row r="16" spans="1:23" ht="12.75">
      <c r="A16" s="230" t="s">
        <v>174</v>
      </c>
      <c r="B16" s="231"/>
      <c r="C16" s="231" t="s">
        <v>168</v>
      </c>
      <c r="D16" s="132"/>
      <c r="E16" s="132"/>
      <c r="F16" s="13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1">
        <f t="shared" si="1"/>
        <v>0</v>
      </c>
      <c r="T16" s="138">
        <f t="shared" si="2"/>
        <v>23868.65</v>
      </c>
      <c r="U16" s="160">
        <f t="shared" si="0"/>
        <v>2903.728710462287</v>
      </c>
      <c r="V16" s="137"/>
      <c r="W16" s="47"/>
    </row>
    <row r="17" spans="1:23" ht="12.75">
      <c r="A17" s="230" t="s">
        <v>169</v>
      </c>
      <c r="B17" s="231">
        <v>341278</v>
      </c>
      <c r="C17" s="231" t="s">
        <v>168</v>
      </c>
      <c r="D17" s="132">
        <v>864.87</v>
      </c>
      <c r="E17" s="132"/>
      <c r="F17" s="132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1">
        <f aca="true" t="shared" si="3" ref="S17:S29">SUM(D17:R17)</f>
        <v>864.87</v>
      </c>
      <c r="T17" s="138">
        <f t="shared" si="2"/>
        <v>23003.780000000002</v>
      </c>
      <c r="U17" s="160">
        <f t="shared" si="0"/>
        <v>2798.513381995134</v>
      </c>
      <c r="V17" s="137"/>
      <c r="W17" s="47"/>
    </row>
    <row r="18" spans="1:23" ht="12.75">
      <c r="A18" s="230" t="s">
        <v>170</v>
      </c>
      <c r="B18" s="231">
        <v>9070</v>
      </c>
      <c r="C18" s="231" t="s">
        <v>168</v>
      </c>
      <c r="D18" s="132"/>
      <c r="E18" s="132"/>
      <c r="F18" s="132"/>
      <c r="G18" s="18">
        <v>100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1">
        <f t="shared" si="3"/>
        <v>100</v>
      </c>
      <c r="T18" s="138">
        <f t="shared" si="2"/>
        <v>22903.780000000002</v>
      </c>
      <c r="U18" s="160">
        <f t="shared" si="0"/>
        <v>2786.3479318734794</v>
      </c>
      <c r="V18" s="137"/>
      <c r="W18" s="47"/>
    </row>
    <row r="19" spans="1:23" ht="12.75">
      <c r="A19" s="230" t="s">
        <v>171</v>
      </c>
      <c r="B19" s="231">
        <v>104</v>
      </c>
      <c r="C19" s="231" t="s">
        <v>168</v>
      </c>
      <c r="D19" s="132"/>
      <c r="E19" s="132"/>
      <c r="F19" s="132">
        <v>87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1">
        <f t="shared" si="3"/>
        <v>87</v>
      </c>
      <c r="T19" s="138">
        <f t="shared" si="2"/>
        <v>22816.780000000002</v>
      </c>
      <c r="U19" s="160">
        <f t="shared" si="0"/>
        <v>2775.76399026764</v>
      </c>
      <c r="V19" s="137"/>
      <c r="W19" s="47"/>
    </row>
    <row r="20" spans="1:23" ht="12.75">
      <c r="A20" s="230" t="s">
        <v>172</v>
      </c>
      <c r="B20" s="231" t="s">
        <v>173</v>
      </c>
      <c r="C20" s="231" t="s">
        <v>168</v>
      </c>
      <c r="D20" s="132"/>
      <c r="E20" s="132"/>
      <c r="F20" s="132"/>
      <c r="G20" s="18">
        <v>110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1">
        <f t="shared" si="3"/>
        <v>110</v>
      </c>
      <c r="T20" s="138">
        <f t="shared" si="2"/>
        <v>22706.780000000002</v>
      </c>
      <c r="U20" s="160">
        <f t="shared" si="0"/>
        <v>2762.38199513382</v>
      </c>
      <c r="V20" s="137"/>
      <c r="W20" s="47"/>
    </row>
    <row r="21" spans="1:23" ht="12.75">
      <c r="A21" s="230" t="s">
        <v>119</v>
      </c>
      <c r="B21" s="231">
        <v>24935</v>
      </c>
      <c r="C21" s="231" t="s">
        <v>168</v>
      </c>
      <c r="D21" s="132">
        <v>852</v>
      </c>
      <c r="E21" s="132"/>
      <c r="F21" s="13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1">
        <f t="shared" si="3"/>
        <v>852</v>
      </c>
      <c r="T21" s="138">
        <f t="shared" si="2"/>
        <v>21854.780000000002</v>
      </c>
      <c r="U21" s="160">
        <f t="shared" si="0"/>
        <v>2658.7323600973236</v>
      </c>
      <c r="V21" s="137"/>
      <c r="W21" s="47"/>
    </row>
    <row r="22" spans="1:23" ht="12.75">
      <c r="A22" s="87"/>
      <c r="B22" s="132"/>
      <c r="C22" s="132"/>
      <c r="D22" s="132"/>
      <c r="E22" s="132"/>
      <c r="F22" s="13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1">
        <f t="shared" si="3"/>
        <v>0</v>
      </c>
      <c r="T22" s="138">
        <f t="shared" si="2"/>
        <v>21854.780000000002</v>
      </c>
      <c r="U22" s="160">
        <f t="shared" si="0"/>
        <v>2658.7323600973236</v>
      </c>
      <c r="V22" s="137"/>
      <c r="W22" s="47"/>
    </row>
    <row r="23" spans="1:23" ht="12.75">
      <c r="A23" s="87"/>
      <c r="B23" s="18"/>
      <c r="C23" s="18"/>
      <c r="D23" s="13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81">
        <f t="shared" si="3"/>
        <v>0</v>
      </c>
      <c r="T23" s="138">
        <f t="shared" si="2"/>
        <v>21854.780000000002</v>
      </c>
      <c r="U23" s="160">
        <f t="shared" si="0"/>
        <v>2658.7323600973236</v>
      </c>
      <c r="V23" s="137"/>
      <c r="W23" s="47"/>
    </row>
    <row r="24" spans="1:23" ht="12.75">
      <c r="A24" s="87"/>
      <c r="B24" s="18"/>
      <c r="C24" s="18"/>
      <c r="D24" s="13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81">
        <f t="shared" si="3"/>
        <v>0</v>
      </c>
      <c r="T24" s="138">
        <f t="shared" si="2"/>
        <v>21854.780000000002</v>
      </c>
      <c r="U24" s="160">
        <f t="shared" si="0"/>
        <v>2658.7323600973236</v>
      </c>
      <c r="V24" s="137"/>
      <c r="W24" s="47"/>
    </row>
    <row r="25" spans="1:23" ht="12.75">
      <c r="A25" s="87"/>
      <c r="B25" s="18"/>
      <c r="C25" s="18"/>
      <c r="D25" s="13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81">
        <f t="shared" si="3"/>
        <v>0</v>
      </c>
      <c r="T25" s="138">
        <f t="shared" si="2"/>
        <v>21854.780000000002</v>
      </c>
      <c r="U25" s="160">
        <f t="shared" si="0"/>
        <v>2658.7323600973236</v>
      </c>
      <c r="V25" s="137"/>
      <c r="W25" s="47"/>
    </row>
    <row r="26" spans="1:23" ht="12.75">
      <c r="A26" s="129"/>
      <c r="B26" s="18"/>
      <c r="C26" s="18"/>
      <c r="D26" s="132"/>
      <c r="E26" s="3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81">
        <f t="shared" si="3"/>
        <v>0</v>
      </c>
      <c r="T26" s="138">
        <f t="shared" si="2"/>
        <v>21854.780000000002</v>
      </c>
      <c r="U26" s="160">
        <f t="shared" si="0"/>
        <v>2658.7323600973236</v>
      </c>
      <c r="V26" s="137"/>
      <c r="W26" s="47"/>
    </row>
    <row r="27" spans="1:23" ht="12.75">
      <c r="A27" s="129"/>
      <c r="B27" s="18"/>
      <c r="C27" s="18"/>
      <c r="D27" s="13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81">
        <f t="shared" si="3"/>
        <v>0</v>
      </c>
      <c r="T27" s="138">
        <f t="shared" si="2"/>
        <v>21854.780000000002</v>
      </c>
      <c r="U27" s="160">
        <f t="shared" si="0"/>
        <v>2658.7323600973236</v>
      </c>
      <c r="V27" s="137"/>
      <c r="W27" s="47"/>
    </row>
    <row r="28" spans="1:23" ht="12.75">
      <c r="A28" s="129"/>
      <c r="B28" s="18"/>
      <c r="C28" s="18"/>
      <c r="D28" s="13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1">
        <f t="shared" si="3"/>
        <v>0</v>
      </c>
      <c r="T28" s="138">
        <f t="shared" si="2"/>
        <v>21854.780000000002</v>
      </c>
      <c r="U28" s="160">
        <f t="shared" si="0"/>
        <v>2658.7323600973236</v>
      </c>
      <c r="V28" s="137"/>
      <c r="W28" s="47"/>
    </row>
    <row r="29" spans="1:23" ht="13.5" thickBot="1">
      <c r="A29" s="130"/>
      <c r="B29" s="21"/>
      <c r="C29" s="22"/>
      <c r="D29" s="13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81">
        <f t="shared" si="3"/>
        <v>0</v>
      </c>
      <c r="T29" s="138">
        <f t="shared" si="2"/>
        <v>21854.780000000002</v>
      </c>
      <c r="U29" s="160">
        <f t="shared" si="0"/>
        <v>2658.7323600973236</v>
      </c>
      <c r="V29" s="137"/>
      <c r="W29" s="47"/>
    </row>
    <row r="30" spans="1:23" ht="24" thickBot="1">
      <c r="A30" s="11" t="s">
        <v>15</v>
      </c>
      <c r="B30" s="23"/>
      <c r="C30" s="19"/>
      <c r="D30" s="19">
        <f>SUM(D5:D29)</f>
        <v>24741.87</v>
      </c>
      <c r="E30" s="19">
        <f aca="true" t="shared" si="4" ref="E30:R30">SUM(E4:E29)</f>
        <v>15529.43</v>
      </c>
      <c r="F30" s="19">
        <f t="shared" si="4"/>
        <v>87</v>
      </c>
      <c r="G30" s="19">
        <f t="shared" si="4"/>
        <v>210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221">
        <f t="shared" si="4"/>
        <v>0</v>
      </c>
      <c r="S30" s="237">
        <f>SUM(S4:S29)</f>
        <v>40568.3</v>
      </c>
      <c r="T30" s="222">
        <f>T29</f>
        <v>21854.780000000002</v>
      </c>
      <c r="U30" s="160">
        <f t="shared" si="0"/>
        <v>2658.7323600973236</v>
      </c>
      <c r="V30" s="69">
        <f>SUM(V3:V29)</f>
        <v>62423.08</v>
      </c>
      <c r="W30" s="68"/>
    </row>
    <row r="31" ht="24" thickBot="1">
      <c r="S31" s="223" t="s">
        <v>43</v>
      </c>
    </row>
    <row r="32" ht="24" thickBot="1">
      <c r="S32" s="217">
        <f>S30/8.22</f>
        <v>4935.316301703163</v>
      </c>
    </row>
  </sheetData>
  <sheetProtection/>
  <printOptions/>
  <pageMargins left="0.75" right="0.75" top="1" bottom="1" header="0" footer="0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W32"/>
  <sheetViews>
    <sheetView zoomScale="75" zoomScaleNormal="75" zoomScalePageLayoutView="0" workbookViewId="0" topLeftCell="G1">
      <selection activeCell="A3" sqref="A3"/>
    </sheetView>
  </sheetViews>
  <sheetFormatPr defaultColWidth="9.140625" defaultRowHeight="12.75"/>
  <cols>
    <col min="1" max="1" width="40.28125" style="0" bestFit="1" customWidth="1"/>
    <col min="3" max="3" width="11.00390625" style="0" bestFit="1" customWidth="1"/>
    <col min="19" max="19" width="17.140625" style="213" customWidth="1"/>
    <col min="20" max="20" width="10.421875" style="76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8"/>
      <c r="T1" s="74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185</v>
      </c>
      <c r="B2" s="2" t="s">
        <v>35</v>
      </c>
      <c r="C2" s="2"/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209"/>
      <c r="T2" s="75" t="s">
        <v>1</v>
      </c>
      <c r="U2" s="47" t="s">
        <v>1</v>
      </c>
      <c r="V2" s="48"/>
      <c r="W2" s="49" t="s">
        <v>45</v>
      </c>
    </row>
    <row r="3" spans="1:23" ht="13.5" thickBot="1">
      <c r="A3" s="242" t="s">
        <v>195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210" t="s">
        <v>13</v>
      </c>
      <c r="T3" s="50">
        <f>SUM(V4:V29)+W3</f>
        <v>21854.780000000002</v>
      </c>
      <c r="U3" s="51">
        <f>T3/7.6</f>
        <v>2875.6289473684214</v>
      </c>
      <c r="V3" s="52">
        <f>VIBECBALAM!$V$30</f>
        <v>62423.08</v>
      </c>
      <c r="W3" s="66">
        <f>'BATZUCHIL-1'!T30</f>
        <v>21854.780000000002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211"/>
      <c r="T4" s="77"/>
      <c r="U4" s="71">
        <f aca="true" t="shared" si="0" ref="U4:U30">T4/7.6</f>
        <v>0</v>
      </c>
      <c r="V4" s="91"/>
      <c r="W4" s="67"/>
    </row>
    <row r="5" spans="1:23" ht="12.75">
      <c r="A5" s="227" t="s">
        <v>190</v>
      </c>
      <c r="B5" s="228"/>
      <c r="C5" s="228" t="s">
        <v>162</v>
      </c>
      <c r="D5" s="22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11">
        <f>SUM(D5:R5)</f>
        <v>0</v>
      </c>
      <c r="T5" s="77">
        <f>(T3-S5)</f>
        <v>21854.780000000002</v>
      </c>
      <c r="U5" s="72">
        <f t="shared" si="0"/>
        <v>2875.6289473684214</v>
      </c>
      <c r="V5" s="92"/>
      <c r="W5" s="47"/>
    </row>
    <row r="6" spans="1:23" ht="12.75">
      <c r="A6" s="227" t="s">
        <v>175</v>
      </c>
      <c r="B6" s="228">
        <v>398751</v>
      </c>
      <c r="C6" s="228" t="s">
        <v>162</v>
      </c>
      <c r="D6" s="229"/>
      <c r="E6" s="4"/>
      <c r="F6" s="4"/>
      <c r="G6" s="4"/>
      <c r="H6" s="4"/>
      <c r="I6" s="4">
        <v>288</v>
      </c>
      <c r="J6" s="4"/>
      <c r="K6" s="4"/>
      <c r="L6" s="4"/>
      <c r="M6" s="4"/>
      <c r="N6" s="4"/>
      <c r="O6" s="4"/>
      <c r="P6" s="4"/>
      <c r="Q6" s="4"/>
      <c r="R6" s="4"/>
      <c r="S6" s="211">
        <f aca="true" t="shared" si="1" ref="S6:S29">SUM(D6:R6)</f>
        <v>288</v>
      </c>
      <c r="T6" s="77">
        <f>(T5-S6)</f>
        <v>21566.780000000002</v>
      </c>
      <c r="U6" s="72">
        <f t="shared" si="0"/>
        <v>2837.7342105263165</v>
      </c>
      <c r="V6" s="92"/>
      <c r="W6" s="47"/>
    </row>
    <row r="7" spans="1:23" ht="12.75">
      <c r="A7" s="227" t="s">
        <v>117</v>
      </c>
      <c r="B7" s="228">
        <v>151622</v>
      </c>
      <c r="C7" s="228" t="s">
        <v>162</v>
      </c>
      <c r="D7" s="229"/>
      <c r="E7" s="4"/>
      <c r="F7" s="4"/>
      <c r="G7" s="4"/>
      <c r="H7" s="4"/>
      <c r="I7" s="4">
        <v>200</v>
      </c>
      <c r="J7" s="4"/>
      <c r="K7" s="4"/>
      <c r="L7" s="4"/>
      <c r="M7" s="4"/>
      <c r="N7" s="4"/>
      <c r="O7" s="4"/>
      <c r="P7" s="4"/>
      <c r="Q7" s="4"/>
      <c r="R7" s="4"/>
      <c r="S7" s="211">
        <f t="shared" si="1"/>
        <v>200</v>
      </c>
      <c r="T7" s="77">
        <f aca="true" t="shared" si="2" ref="T7:T29">(T6-S7)</f>
        <v>21366.780000000002</v>
      </c>
      <c r="U7" s="72">
        <f t="shared" si="0"/>
        <v>2811.418421052632</v>
      </c>
      <c r="V7" s="92"/>
      <c r="W7" s="47"/>
    </row>
    <row r="8" spans="1:23" ht="12.75">
      <c r="A8" s="227" t="s">
        <v>117</v>
      </c>
      <c r="B8" s="228">
        <v>151417</v>
      </c>
      <c r="C8" s="228" t="s">
        <v>162</v>
      </c>
      <c r="D8" s="229"/>
      <c r="E8" s="4"/>
      <c r="F8" s="4"/>
      <c r="G8" s="4"/>
      <c r="H8" s="4"/>
      <c r="I8" s="4">
        <v>155</v>
      </c>
      <c r="J8" s="4"/>
      <c r="K8" s="4"/>
      <c r="L8" s="4"/>
      <c r="M8" s="4"/>
      <c r="N8" s="4"/>
      <c r="O8" s="4"/>
      <c r="P8" s="4"/>
      <c r="Q8" s="4"/>
      <c r="R8" s="4"/>
      <c r="S8" s="211">
        <f t="shared" si="1"/>
        <v>155</v>
      </c>
      <c r="T8" s="77">
        <f t="shared" si="2"/>
        <v>21211.780000000002</v>
      </c>
      <c r="U8" s="72">
        <f t="shared" si="0"/>
        <v>2791.023684210527</v>
      </c>
      <c r="V8" s="92"/>
      <c r="W8" s="47"/>
    </row>
    <row r="9" spans="1:23" ht="12.75">
      <c r="A9" s="227" t="s">
        <v>117</v>
      </c>
      <c r="B9" s="228">
        <v>151213</v>
      </c>
      <c r="C9" s="228" t="s">
        <v>162</v>
      </c>
      <c r="D9" s="229"/>
      <c r="E9" s="4"/>
      <c r="F9" s="4"/>
      <c r="G9" s="4"/>
      <c r="H9" s="4"/>
      <c r="I9" s="4">
        <v>300</v>
      </c>
      <c r="J9" s="4"/>
      <c r="K9" s="4"/>
      <c r="L9" s="4"/>
      <c r="M9" s="4"/>
      <c r="N9" s="4"/>
      <c r="O9" s="4"/>
      <c r="P9" s="4"/>
      <c r="Q9" s="4"/>
      <c r="R9" s="4"/>
      <c r="S9" s="211">
        <f t="shared" si="1"/>
        <v>300</v>
      </c>
      <c r="T9" s="77">
        <f t="shared" si="2"/>
        <v>20911.780000000002</v>
      </c>
      <c r="U9" s="72">
        <f t="shared" si="0"/>
        <v>2751.5500000000006</v>
      </c>
      <c r="V9" s="92"/>
      <c r="W9" s="47"/>
    </row>
    <row r="10" spans="1:23" ht="12.75">
      <c r="A10" s="227" t="s">
        <v>117</v>
      </c>
      <c r="B10" s="228">
        <v>151060</v>
      </c>
      <c r="C10" s="228" t="s">
        <v>162</v>
      </c>
      <c r="D10" s="229"/>
      <c r="E10" s="4"/>
      <c r="F10" s="4"/>
      <c r="G10" s="4"/>
      <c r="H10" s="4"/>
      <c r="I10" s="4">
        <v>500</v>
      </c>
      <c r="J10" s="4"/>
      <c r="K10" s="4"/>
      <c r="L10" s="4"/>
      <c r="M10" s="4"/>
      <c r="N10" s="4"/>
      <c r="O10" s="4"/>
      <c r="P10" s="4"/>
      <c r="Q10" s="4"/>
      <c r="R10" s="4"/>
      <c r="S10" s="211">
        <f t="shared" si="1"/>
        <v>500</v>
      </c>
      <c r="T10" s="77">
        <f t="shared" si="2"/>
        <v>20411.780000000002</v>
      </c>
      <c r="U10" s="72">
        <f t="shared" si="0"/>
        <v>2685.76052631579</v>
      </c>
      <c r="V10" s="92"/>
      <c r="W10" s="47"/>
    </row>
    <row r="11" spans="1:23" ht="12.75">
      <c r="A11" s="227" t="s">
        <v>117</v>
      </c>
      <c r="B11" s="228">
        <v>149307</v>
      </c>
      <c r="C11" s="228" t="s">
        <v>162</v>
      </c>
      <c r="D11" s="229"/>
      <c r="E11" s="4"/>
      <c r="F11" s="4"/>
      <c r="G11" s="4"/>
      <c r="H11" s="4"/>
      <c r="I11" s="4">
        <v>200</v>
      </c>
      <c r="J11" s="4"/>
      <c r="K11" s="4"/>
      <c r="L11" s="4"/>
      <c r="M11" s="4"/>
      <c r="N11" s="4"/>
      <c r="O11" s="4"/>
      <c r="P11" s="4"/>
      <c r="Q11" s="4"/>
      <c r="R11" s="4"/>
      <c r="S11" s="211">
        <f t="shared" si="1"/>
        <v>200</v>
      </c>
      <c r="T11" s="77">
        <f t="shared" si="2"/>
        <v>20211.780000000002</v>
      </c>
      <c r="U11" s="72">
        <f t="shared" si="0"/>
        <v>2659.4447368421056</v>
      </c>
      <c r="V11" s="92"/>
      <c r="W11" s="47"/>
    </row>
    <row r="12" spans="1:23" ht="12.75">
      <c r="A12" s="227" t="s">
        <v>176</v>
      </c>
      <c r="B12" s="228">
        <v>49</v>
      </c>
      <c r="C12" s="228" t="s">
        <v>162</v>
      </c>
      <c r="D12" s="229"/>
      <c r="E12" s="4"/>
      <c r="F12" s="4"/>
      <c r="G12" s="4">
        <v>100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11">
        <f t="shared" si="1"/>
        <v>100</v>
      </c>
      <c r="T12" s="77">
        <f t="shared" si="2"/>
        <v>20111.780000000002</v>
      </c>
      <c r="U12" s="72">
        <f t="shared" si="0"/>
        <v>2646.2868421052635</v>
      </c>
      <c r="V12" s="92"/>
      <c r="W12" s="47"/>
    </row>
    <row r="13" spans="1:23" ht="12.75">
      <c r="A13" s="227" t="s">
        <v>177</v>
      </c>
      <c r="B13" s="228">
        <v>9326</v>
      </c>
      <c r="C13" s="228" t="s">
        <v>162</v>
      </c>
      <c r="D13" s="229">
        <v>189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11">
        <f t="shared" si="1"/>
        <v>189</v>
      </c>
      <c r="T13" s="77">
        <f t="shared" si="2"/>
        <v>19922.780000000002</v>
      </c>
      <c r="U13" s="72">
        <f t="shared" si="0"/>
        <v>2621.418421052632</v>
      </c>
      <c r="V13" s="92"/>
      <c r="W13" s="47"/>
    </row>
    <row r="14" spans="1:23" ht="12.75">
      <c r="A14" s="227" t="s">
        <v>177</v>
      </c>
      <c r="B14" s="228">
        <v>9306</v>
      </c>
      <c r="C14" s="228" t="s">
        <v>162</v>
      </c>
      <c r="D14" s="229">
        <v>192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11">
        <f t="shared" si="1"/>
        <v>192</v>
      </c>
      <c r="T14" s="77">
        <f t="shared" si="2"/>
        <v>19730.780000000002</v>
      </c>
      <c r="U14" s="72">
        <f t="shared" si="0"/>
        <v>2596.155263157895</v>
      </c>
      <c r="V14" s="92"/>
      <c r="W14" s="47"/>
    </row>
    <row r="15" spans="1:23" ht="12.75">
      <c r="A15" s="227" t="s">
        <v>159</v>
      </c>
      <c r="B15" s="228">
        <v>2727</v>
      </c>
      <c r="C15" s="228" t="s">
        <v>162</v>
      </c>
      <c r="D15" s="229"/>
      <c r="E15" s="4"/>
      <c r="F15" s="4"/>
      <c r="G15" s="4">
        <v>400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11">
        <f t="shared" si="1"/>
        <v>400</v>
      </c>
      <c r="T15" s="77">
        <f t="shared" si="2"/>
        <v>19330.780000000002</v>
      </c>
      <c r="U15" s="72">
        <f t="shared" si="0"/>
        <v>2543.523684210527</v>
      </c>
      <c r="V15" s="92"/>
      <c r="W15" s="47"/>
    </row>
    <row r="16" spans="1:23" ht="12.75">
      <c r="A16" s="227" t="s">
        <v>178</v>
      </c>
      <c r="B16" s="228">
        <v>1579</v>
      </c>
      <c r="C16" s="228" t="s">
        <v>162</v>
      </c>
      <c r="D16" s="229">
        <v>98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11">
        <f t="shared" si="1"/>
        <v>98</v>
      </c>
      <c r="T16" s="77">
        <f t="shared" si="2"/>
        <v>19232.780000000002</v>
      </c>
      <c r="U16" s="72">
        <f t="shared" si="0"/>
        <v>2530.6289473684214</v>
      </c>
      <c r="V16" s="92"/>
      <c r="W16" s="47"/>
    </row>
    <row r="17" spans="1:23" ht="12.75">
      <c r="A17" s="227" t="s">
        <v>119</v>
      </c>
      <c r="B17" s="228">
        <v>24675</v>
      </c>
      <c r="C17" s="228" t="s">
        <v>162</v>
      </c>
      <c r="D17" s="229">
        <v>290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11">
        <f t="shared" si="1"/>
        <v>290</v>
      </c>
      <c r="T17" s="77">
        <f t="shared" si="2"/>
        <v>18942.780000000002</v>
      </c>
      <c r="U17" s="72">
        <f t="shared" si="0"/>
        <v>2492.4710526315794</v>
      </c>
      <c r="V17" s="92"/>
      <c r="W17" s="47"/>
    </row>
    <row r="18" spans="1:23" ht="12.75">
      <c r="A18" s="227" t="s">
        <v>119</v>
      </c>
      <c r="B18" s="228">
        <v>24618</v>
      </c>
      <c r="C18" s="228" t="s">
        <v>162</v>
      </c>
      <c r="D18" s="229">
        <v>379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11">
        <f t="shared" si="1"/>
        <v>379</v>
      </c>
      <c r="T18" s="77">
        <f t="shared" si="2"/>
        <v>18563.780000000002</v>
      </c>
      <c r="U18" s="72">
        <f t="shared" si="0"/>
        <v>2442.6026315789477</v>
      </c>
      <c r="V18" s="92"/>
      <c r="W18" s="47"/>
    </row>
    <row r="19" spans="1:23" ht="12.75">
      <c r="A19" s="227" t="s">
        <v>119</v>
      </c>
      <c r="B19" s="228">
        <v>24542</v>
      </c>
      <c r="C19" s="228" t="s">
        <v>162</v>
      </c>
      <c r="D19" s="229">
        <v>150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11">
        <f t="shared" si="1"/>
        <v>150</v>
      </c>
      <c r="T19" s="77">
        <f t="shared" si="2"/>
        <v>18413.780000000002</v>
      </c>
      <c r="U19" s="72">
        <f t="shared" si="0"/>
        <v>2422.865789473685</v>
      </c>
      <c r="V19" s="92"/>
      <c r="W19" s="47"/>
    </row>
    <row r="20" spans="1:23" ht="12.75">
      <c r="A20" s="227" t="s">
        <v>179</v>
      </c>
      <c r="B20" s="228">
        <v>4227</v>
      </c>
      <c r="C20" s="228" t="s">
        <v>162</v>
      </c>
      <c r="D20" s="229"/>
      <c r="E20" s="4"/>
      <c r="F20" s="4">
        <v>152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11">
        <f t="shared" si="1"/>
        <v>152</v>
      </c>
      <c r="T20" s="77">
        <f t="shared" si="2"/>
        <v>18261.780000000002</v>
      </c>
      <c r="U20" s="72">
        <f t="shared" si="0"/>
        <v>2402.865789473685</v>
      </c>
      <c r="V20" s="92"/>
      <c r="W20" s="47"/>
    </row>
    <row r="21" spans="1:23" ht="12.75">
      <c r="A21" s="227" t="s">
        <v>177</v>
      </c>
      <c r="B21" s="228">
        <v>502</v>
      </c>
      <c r="C21" s="228" t="s">
        <v>162</v>
      </c>
      <c r="D21" s="229">
        <v>630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11">
        <f t="shared" si="1"/>
        <v>630</v>
      </c>
      <c r="T21" s="77">
        <f t="shared" si="2"/>
        <v>17631.780000000002</v>
      </c>
      <c r="U21" s="72">
        <f t="shared" si="0"/>
        <v>2319.9710526315794</v>
      </c>
      <c r="V21" s="92"/>
      <c r="W21" s="47"/>
    </row>
    <row r="22" spans="1:23" ht="12.75">
      <c r="A22" s="227" t="s">
        <v>157</v>
      </c>
      <c r="B22" s="228">
        <v>2</v>
      </c>
      <c r="C22" s="228" t="s">
        <v>162</v>
      </c>
      <c r="D22" s="229">
        <v>420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11">
        <f t="shared" si="1"/>
        <v>420</v>
      </c>
      <c r="T22" s="77">
        <f t="shared" si="2"/>
        <v>17211.780000000002</v>
      </c>
      <c r="U22" s="72">
        <f t="shared" si="0"/>
        <v>2264.7078947368427</v>
      </c>
      <c r="V22" s="92"/>
      <c r="W22" s="47"/>
    </row>
    <row r="23" spans="1:23" ht="12.75">
      <c r="A23" s="227" t="s">
        <v>180</v>
      </c>
      <c r="B23" s="228">
        <v>32</v>
      </c>
      <c r="C23" s="228" t="s">
        <v>162</v>
      </c>
      <c r="D23" s="229">
        <v>150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11">
        <f t="shared" si="1"/>
        <v>150</v>
      </c>
      <c r="T23" s="77">
        <f t="shared" si="2"/>
        <v>17061.780000000002</v>
      </c>
      <c r="U23" s="72">
        <f t="shared" si="0"/>
        <v>2244.9710526315794</v>
      </c>
      <c r="V23" s="92"/>
      <c r="W23" s="47"/>
    </row>
    <row r="24" spans="1:23" ht="12.75">
      <c r="A24" s="227" t="s">
        <v>181</v>
      </c>
      <c r="B24" s="228">
        <v>28</v>
      </c>
      <c r="C24" s="228" t="s">
        <v>162</v>
      </c>
      <c r="D24" s="229">
        <v>207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11">
        <f t="shared" si="1"/>
        <v>207</v>
      </c>
      <c r="T24" s="77">
        <f t="shared" si="2"/>
        <v>16854.780000000002</v>
      </c>
      <c r="U24" s="72">
        <f t="shared" si="0"/>
        <v>2217.734210526316</v>
      </c>
      <c r="V24" s="92"/>
      <c r="W24" s="47"/>
    </row>
    <row r="25" spans="1:23" ht="12.75">
      <c r="A25" s="87" t="s">
        <v>182</v>
      </c>
      <c r="B25" s="4"/>
      <c r="C25" s="4" t="s">
        <v>187</v>
      </c>
      <c r="D25" s="4"/>
      <c r="E25" s="4">
        <v>1027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11">
        <f t="shared" si="1"/>
        <v>1027</v>
      </c>
      <c r="T25" s="77">
        <f t="shared" si="2"/>
        <v>15827.780000000002</v>
      </c>
      <c r="U25" s="72">
        <f t="shared" si="0"/>
        <v>2082.6026315789477</v>
      </c>
      <c r="V25" s="92"/>
      <c r="W25" s="47"/>
    </row>
    <row r="26" spans="1:23" ht="12.75">
      <c r="A26" s="129" t="s">
        <v>183</v>
      </c>
      <c r="B26" s="4"/>
      <c r="C26" s="4" t="s">
        <v>188</v>
      </c>
      <c r="D26" s="4"/>
      <c r="E26" s="4">
        <v>625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11">
        <f t="shared" si="1"/>
        <v>625</v>
      </c>
      <c r="T26" s="78">
        <f t="shared" si="2"/>
        <v>15202.780000000002</v>
      </c>
      <c r="U26" s="72">
        <f t="shared" si="0"/>
        <v>2000.3657894736846</v>
      </c>
      <c r="V26" s="92"/>
      <c r="W26" s="47"/>
    </row>
    <row r="27" spans="1:23" ht="12.75">
      <c r="A27" s="129" t="s">
        <v>163</v>
      </c>
      <c r="B27" s="4"/>
      <c r="C27" s="4" t="s">
        <v>189</v>
      </c>
      <c r="D27" s="4"/>
      <c r="E27" s="4">
        <v>1009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11">
        <f t="shared" si="1"/>
        <v>1009</v>
      </c>
      <c r="T27" s="78">
        <f t="shared" si="2"/>
        <v>14193.780000000002</v>
      </c>
      <c r="U27" s="72">
        <f t="shared" si="0"/>
        <v>1867.6026315789477</v>
      </c>
      <c r="V27" s="92"/>
      <c r="W27" s="47"/>
    </row>
    <row r="28" spans="1:23" ht="12.75">
      <c r="A28" s="87" t="s">
        <v>108</v>
      </c>
      <c r="B28" s="4"/>
      <c r="C28" s="4" t="s">
        <v>191</v>
      </c>
      <c r="D28" s="4"/>
      <c r="E28" s="4">
        <v>2054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11">
        <f t="shared" si="1"/>
        <v>2054</v>
      </c>
      <c r="T28" s="78">
        <f t="shared" si="2"/>
        <v>12139.780000000002</v>
      </c>
      <c r="U28" s="72">
        <f t="shared" si="0"/>
        <v>1597.3394736842108</v>
      </c>
      <c r="V28" s="92"/>
      <c r="W28" s="47"/>
    </row>
    <row r="29" spans="1:23" ht="13.5" thickBot="1">
      <c r="A29" s="14" t="s">
        <v>109</v>
      </c>
      <c r="B29" s="15"/>
      <c r="C29" s="4" t="s">
        <v>192</v>
      </c>
      <c r="D29" s="16"/>
      <c r="E29" s="16">
        <v>1250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11">
        <f t="shared" si="1"/>
        <v>1250</v>
      </c>
      <c r="T29" s="78">
        <f t="shared" si="2"/>
        <v>10889.780000000002</v>
      </c>
      <c r="U29" s="72">
        <f t="shared" si="0"/>
        <v>1432.8657894736846</v>
      </c>
      <c r="V29" s="92"/>
      <c r="W29" s="47"/>
    </row>
    <row r="30" spans="1:23" ht="24" thickBot="1">
      <c r="A30" s="11" t="s">
        <v>15</v>
      </c>
      <c r="B30" s="12"/>
      <c r="C30" s="13"/>
      <c r="D30" s="13">
        <f>SUM(D4:D29)</f>
        <v>2705</v>
      </c>
      <c r="E30" s="13">
        <f>SUM(E4:E29)</f>
        <v>5965</v>
      </c>
      <c r="F30" s="13">
        <f aca="true" t="shared" si="3" ref="F30:S30">SUM(F4:F29)</f>
        <v>152</v>
      </c>
      <c r="G30" s="13">
        <f t="shared" si="3"/>
        <v>500</v>
      </c>
      <c r="H30" s="13">
        <f t="shared" si="3"/>
        <v>0</v>
      </c>
      <c r="I30" s="13">
        <f t="shared" si="3"/>
        <v>1643</v>
      </c>
      <c r="J30" s="13">
        <f t="shared" si="3"/>
        <v>0</v>
      </c>
      <c r="K30" s="13">
        <f t="shared" si="3"/>
        <v>0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215">
        <f t="shared" si="3"/>
        <v>0</v>
      </c>
      <c r="S30" s="236">
        <f t="shared" si="3"/>
        <v>10965</v>
      </c>
      <c r="T30" s="216">
        <f>T29</f>
        <v>10889.780000000002</v>
      </c>
      <c r="U30" s="73">
        <f t="shared" si="0"/>
        <v>1432.8657894736846</v>
      </c>
      <c r="V30" s="62">
        <f>SUM(V3:V29)</f>
        <v>62423.08</v>
      </c>
      <c r="W30" s="68"/>
    </row>
    <row r="31" ht="24" thickBot="1">
      <c r="S31" s="214" t="s">
        <v>43</v>
      </c>
    </row>
    <row r="32" ht="24" thickBot="1">
      <c r="S32" s="212">
        <f>S30/8.22</f>
        <v>1333.9416058394158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AA32"/>
  <sheetViews>
    <sheetView tabSelected="1" zoomScale="75" zoomScaleNormal="75" zoomScalePageLayoutView="0" workbookViewId="0" topLeftCell="F1">
      <selection activeCell="A18" sqref="A18"/>
    </sheetView>
  </sheetViews>
  <sheetFormatPr defaultColWidth="11.421875" defaultRowHeight="12.75"/>
  <cols>
    <col min="1" max="1" width="56.57421875" style="0" bestFit="1" customWidth="1"/>
    <col min="2" max="2" width="11.421875" style="0" customWidth="1"/>
    <col min="3" max="3" width="13.28125" style="0" bestFit="1" customWidth="1"/>
    <col min="4" max="4" width="11.421875" style="0" customWidth="1"/>
    <col min="5" max="5" width="9.8515625" style="0" customWidth="1"/>
    <col min="6" max="6" width="8.421875" style="0" customWidth="1"/>
    <col min="7" max="7" width="8.7109375" style="0" customWidth="1"/>
    <col min="8" max="8" width="8.57421875" style="0" bestFit="1" customWidth="1"/>
    <col min="9" max="9" width="9.00390625" style="0" customWidth="1"/>
    <col min="10" max="10" width="8.140625" style="0" customWidth="1"/>
    <col min="11" max="11" width="4.7109375" style="0" customWidth="1"/>
    <col min="12" max="12" width="5.7109375" style="0" customWidth="1"/>
    <col min="13" max="13" width="7.7109375" style="0" customWidth="1"/>
    <col min="14" max="14" width="8.8515625" style="0" customWidth="1"/>
    <col min="15" max="15" width="8.57421875" style="0" customWidth="1"/>
    <col min="16" max="16" width="4.7109375" style="0" customWidth="1"/>
    <col min="17" max="17" width="6.421875" style="0" bestFit="1" customWidth="1"/>
    <col min="18" max="18" width="4.28125" style="0" customWidth="1"/>
    <col min="19" max="19" width="23.140625" style="213" bestFit="1" customWidth="1"/>
    <col min="20" max="21" width="11.421875" style="0" customWidth="1"/>
    <col min="22" max="22" width="13.28125" style="5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8"/>
      <c r="T1" s="146"/>
      <c r="U1" s="174"/>
      <c r="V1" s="149" t="s">
        <v>58</v>
      </c>
      <c r="W1" s="139" t="s">
        <v>59</v>
      </c>
    </row>
    <row r="2" spans="1:23" ht="21" thickBot="1">
      <c r="A2" s="7" t="s">
        <v>186</v>
      </c>
      <c r="B2" s="2" t="s">
        <v>36</v>
      </c>
      <c r="C2" s="2" t="s">
        <v>41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209"/>
      <c r="T2" s="147" t="s">
        <v>1</v>
      </c>
      <c r="U2" s="147"/>
      <c r="V2" s="143" t="s">
        <v>43</v>
      </c>
      <c r="W2" s="140" t="s">
        <v>45</v>
      </c>
    </row>
    <row r="3" spans="1:23" ht="13.5" thickBot="1">
      <c r="A3" s="242" t="s">
        <v>195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210" t="s">
        <v>13</v>
      </c>
      <c r="T3" s="135">
        <f>SUM(V4:V29)+W3</f>
        <v>10889.780000000002</v>
      </c>
      <c r="U3" s="135">
        <f>T3/8.22</f>
        <v>1324.7907542579078</v>
      </c>
      <c r="V3" s="60">
        <f>'BATZUCHIL-1'!V30</f>
        <v>62423.08</v>
      </c>
      <c r="W3" s="66">
        <f>'BATZUCHIL-2'!T30</f>
        <v>10889.780000000002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211"/>
      <c r="T4" s="63"/>
      <c r="U4" s="135">
        <f aca="true" t="shared" si="0" ref="U4:U30">T4/8.22</f>
        <v>0</v>
      </c>
      <c r="V4" s="148"/>
      <c r="W4" s="141"/>
    </row>
    <row r="5" spans="1:23" ht="12.75">
      <c r="A5" s="14" t="s">
        <v>119</v>
      </c>
      <c r="B5" s="18">
        <v>23613</v>
      </c>
      <c r="C5" s="18" t="s">
        <v>124</v>
      </c>
      <c r="D5" s="18">
        <v>4276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11">
        <f>SUM(D5:R5)</f>
        <v>4276</v>
      </c>
      <c r="T5" s="79">
        <f>(T3-S5)</f>
        <v>6613.7800000000025</v>
      </c>
      <c r="U5" s="135">
        <f t="shared" si="0"/>
        <v>804.5961070559613</v>
      </c>
      <c r="V5" s="148"/>
      <c r="W5" s="142"/>
    </row>
    <row r="6" spans="1:23" ht="12.75">
      <c r="A6" s="87" t="s">
        <v>125</v>
      </c>
      <c r="B6" s="18"/>
      <c r="C6" s="18" t="s">
        <v>126</v>
      </c>
      <c r="D6" s="18"/>
      <c r="E6" s="18">
        <v>897.92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11">
        <f aca="true" t="shared" si="1" ref="S6:S29">SUM(D6:R6)</f>
        <v>897.92</v>
      </c>
      <c r="T6" s="79">
        <f>(T5-S6)</f>
        <v>5715.860000000002</v>
      </c>
      <c r="U6" s="135">
        <f t="shared" si="0"/>
        <v>695.3600973236012</v>
      </c>
      <c r="V6" s="148"/>
      <c r="W6" s="142"/>
    </row>
    <row r="7" spans="1:23" ht="12.75">
      <c r="A7" s="186" t="s">
        <v>128</v>
      </c>
      <c r="B7" s="187"/>
      <c r="C7" s="187" t="s">
        <v>147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11">
        <f t="shared" si="1"/>
        <v>0</v>
      </c>
      <c r="T7" s="79">
        <f aca="true" t="shared" si="2" ref="T7:T29">(T6-S7)</f>
        <v>5715.860000000002</v>
      </c>
      <c r="U7" s="135">
        <f t="shared" si="0"/>
        <v>695.3600973236012</v>
      </c>
      <c r="V7" s="148"/>
      <c r="W7" s="142"/>
    </row>
    <row r="8" spans="1:23" ht="12.75">
      <c r="A8" s="188" t="s">
        <v>137</v>
      </c>
      <c r="B8" s="187">
        <v>44</v>
      </c>
      <c r="C8" s="187" t="s">
        <v>147</v>
      </c>
      <c r="D8" s="18"/>
      <c r="E8" s="18">
        <v>575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1">
        <f t="shared" si="1"/>
        <v>575</v>
      </c>
      <c r="T8" s="79">
        <f t="shared" si="2"/>
        <v>5140.860000000002</v>
      </c>
      <c r="U8" s="135">
        <f t="shared" si="0"/>
        <v>625.4087591240879</v>
      </c>
      <c r="V8" s="148"/>
      <c r="W8" s="142"/>
    </row>
    <row r="9" spans="1:23" ht="12.75">
      <c r="A9" s="190" t="s">
        <v>125</v>
      </c>
      <c r="B9" s="187">
        <v>106</v>
      </c>
      <c r="C9" s="187" t="s">
        <v>147</v>
      </c>
      <c r="D9" s="18">
        <v>897.92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11">
        <f t="shared" si="1"/>
        <v>897.92</v>
      </c>
      <c r="T9" s="79">
        <f t="shared" si="2"/>
        <v>4242.940000000002</v>
      </c>
      <c r="U9" s="135">
        <f t="shared" si="0"/>
        <v>516.1727493917277</v>
      </c>
      <c r="V9" s="148"/>
      <c r="W9" s="142"/>
    </row>
    <row r="10" spans="1:23" ht="12.75">
      <c r="A10" s="188" t="s">
        <v>137</v>
      </c>
      <c r="B10" s="187">
        <v>107</v>
      </c>
      <c r="C10" s="187" t="s">
        <v>147</v>
      </c>
      <c r="D10" s="18">
        <v>625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1">
        <f t="shared" si="1"/>
        <v>625</v>
      </c>
      <c r="T10" s="79">
        <f t="shared" si="2"/>
        <v>3617.9400000000023</v>
      </c>
      <c r="U10" s="135">
        <f t="shared" si="0"/>
        <v>440.1386861313871</v>
      </c>
      <c r="V10" s="148"/>
      <c r="W10" s="142"/>
    </row>
    <row r="11" spans="1:23" ht="12.75">
      <c r="A11" s="188" t="s">
        <v>119</v>
      </c>
      <c r="B11" s="187">
        <v>23636</v>
      </c>
      <c r="C11" s="187" t="s">
        <v>147</v>
      </c>
      <c r="D11" s="18">
        <v>10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11">
        <f t="shared" si="1"/>
        <v>10</v>
      </c>
      <c r="T11" s="79">
        <f t="shared" si="2"/>
        <v>3607.9400000000023</v>
      </c>
      <c r="U11" s="135">
        <f t="shared" si="0"/>
        <v>438.92214111922164</v>
      </c>
      <c r="V11" s="148"/>
      <c r="W11" s="142"/>
    </row>
    <row r="12" spans="1:23" ht="12.75">
      <c r="A12" s="12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1">
        <f t="shared" si="1"/>
        <v>0</v>
      </c>
      <c r="T12" s="79">
        <f t="shared" si="2"/>
        <v>3607.9400000000023</v>
      </c>
      <c r="U12" s="135">
        <f t="shared" si="0"/>
        <v>438.92214111922164</v>
      </c>
      <c r="V12" s="148"/>
      <c r="W12" s="142"/>
    </row>
    <row r="13" spans="1:23" ht="12.75">
      <c r="A13" s="130"/>
      <c r="B13" s="132"/>
      <c r="C13" s="13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11">
        <f t="shared" si="1"/>
        <v>0</v>
      </c>
      <c r="T13" s="79">
        <f t="shared" si="2"/>
        <v>3607.9400000000023</v>
      </c>
      <c r="U13" s="135">
        <f t="shared" si="0"/>
        <v>438.92214111922164</v>
      </c>
      <c r="V13" s="148"/>
      <c r="W13" s="142"/>
    </row>
    <row r="14" spans="1:23" ht="12.75">
      <c r="A14" s="129"/>
      <c r="B14" s="132"/>
      <c r="C14" s="13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1">
        <f t="shared" si="1"/>
        <v>0</v>
      </c>
      <c r="T14" s="79">
        <f t="shared" si="2"/>
        <v>3607.9400000000023</v>
      </c>
      <c r="U14" s="135">
        <f t="shared" si="0"/>
        <v>438.92214111922164</v>
      </c>
      <c r="V14" s="148"/>
      <c r="W14" s="142"/>
    </row>
    <row r="15" spans="1:23" ht="12.75">
      <c r="A15" s="129"/>
      <c r="B15" s="132"/>
      <c r="C15" s="13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1">
        <f t="shared" si="1"/>
        <v>0</v>
      </c>
      <c r="T15" s="79">
        <f t="shared" si="2"/>
        <v>3607.9400000000023</v>
      </c>
      <c r="U15" s="135">
        <f t="shared" si="0"/>
        <v>438.92214111922164</v>
      </c>
      <c r="V15" s="148"/>
      <c r="W15" s="142"/>
    </row>
    <row r="16" spans="1:23" ht="12.75">
      <c r="A16" s="129"/>
      <c r="B16" s="132"/>
      <c r="C16" s="13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1">
        <f t="shared" si="1"/>
        <v>0</v>
      </c>
      <c r="T16" s="79">
        <f t="shared" si="2"/>
        <v>3607.9400000000023</v>
      </c>
      <c r="U16" s="135">
        <f t="shared" si="0"/>
        <v>438.92214111922164</v>
      </c>
      <c r="V16" s="148"/>
      <c r="W16" s="142"/>
    </row>
    <row r="17" spans="1:23" ht="12.75">
      <c r="A17" s="12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1">
        <f t="shared" si="1"/>
        <v>0</v>
      </c>
      <c r="T17" s="79">
        <f t="shared" si="2"/>
        <v>3607.9400000000023</v>
      </c>
      <c r="U17" s="135">
        <f t="shared" si="0"/>
        <v>438.92214111922164</v>
      </c>
      <c r="V17" s="148"/>
      <c r="W17" s="142"/>
    </row>
    <row r="18" spans="1:23" ht="12.75">
      <c r="A18" s="13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11">
        <f t="shared" si="1"/>
        <v>0</v>
      </c>
      <c r="T18" s="79">
        <f t="shared" si="2"/>
        <v>3607.9400000000023</v>
      </c>
      <c r="U18" s="135">
        <f t="shared" si="0"/>
        <v>438.92214111922164</v>
      </c>
      <c r="V18" s="148"/>
      <c r="W18" s="142"/>
    </row>
    <row r="19" spans="1:23" ht="12.75">
      <c r="A19" s="12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11">
        <f t="shared" si="1"/>
        <v>0</v>
      </c>
      <c r="T19" s="79">
        <f t="shared" si="2"/>
        <v>3607.9400000000023</v>
      </c>
      <c r="U19" s="135">
        <f t="shared" si="0"/>
        <v>438.92214111922164</v>
      </c>
      <c r="V19" s="148"/>
      <c r="W19" s="142"/>
    </row>
    <row r="20" spans="1:23" ht="12.75">
      <c r="A20" s="12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11">
        <f t="shared" si="1"/>
        <v>0</v>
      </c>
      <c r="T20" s="79">
        <f t="shared" si="2"/>
        <v>3607.9400000000023</v>
      </c>
      <c r="U20" s="135">
        <f t="shared" si="0"/>
        <v>438.92214111922164</v>
      </c>
      <c r="V20" s="148"/>
      <c r="W20" s="142"/>
    </row>
    <row r="21" spans="1:27" ht="12.75">
      <c r="A21" s="12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1">
        <f t="shared" si="1"/>
        <v>0</v>
      </c>
      <c r="T21" s="79">
        <f t="shared" si="2"/>
        <v>3607.9400000000023</v>
      </c>
      <c r="U21" s="135">
        <f t="shared" si="0"/>
        <v>438.92214111922164</v>
      </c>
      <c r="V21" s="148"/>
      <c r="W21" s="142"/>
      <c r="X21" s="5"/>
      <c r="Y21" s="5"/>
      <c r="Z21" s="5"/>
      <c r="AA21" s="5"/>
    </row>
    <row r="22" spans="1:27" ht="12.75">
      <c r="A22" s="12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1">
        <f t="shared" si="1"/>
        <v>0</v>
      </c>
      <c r="T22" s="79">
        <f t="shared" si="2"/>
        <v>3607.9400000000023</v>
      </c>
      <c r="U22" s="135">
        <f t="shared" si="0"/>
        <v>438.92214111922164</v>
      </c>
      <c r="V22" s="148"/>
      <c r="W22" s="142"/>
      <c r="X22" s="5"/>
      <c r="Y22" s="5"/>
      <c r="Z22" s="5"/>
      <c r="AA22" s="5"/>
    </row>
    <row r="23" spans="1:27" ht="12.75">
      <c r="A23" s="8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1">
        <f t="shared" si="1"/>
        <v>0</v>
      </c>
      <c r="T23" s="79">
        <f t="shared" si="2"/>
        <v>3607.9400000000023</v>
      </c>
      <c r="U23" s="135">
        <f t="shared" si="0"/>
        <v>438.92214111922164</v>
      </c>
      <c r="V23" s="148"/>
      <c r="W23" s="142"/>
      <c r="X23" s="5"/>
      <c r="Y23" s="5"/>
      <c r="Z23" s="5"/>
      <c r="AA23" s="5"/>
    </row>
    <row r="24" spans="1:27" ht="12.75">
      <c r="A24" s="8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1">
        <f t="shared" si="1"/>
        <v>0</v>
      </c>
      <c r="T24" s="79">
        <f t="shared" si="2"/>
        <v>3607.9400000000023</v>
      </c>
      <c r="U24" s="135">
        <f t="shared" si="0"/>
        <v>438.92214111922164</v>
      </c>
      <c r="V24" s="148"/>
      <c r="W24" s="142"/>
      <c r="X24" s="5"/>
      <c r="Y24" s="26"/>
      <c r="Z24" s="26"/>
      <c r="AA24" s="5"/>
    </row>
    <row r="25" spans="1:27" ht="12.75">
      <c r="A25" s="8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1">
        <f t="shared" si="1"/>
        <v>0</v>
      </c>
      <c r="T25" s="79">
        <f t="shared" si="2"/>
        <v>3607.9400000000023</v>
      </c>
      <c r="U25" s="135">
        <f t="shared" si="0"/>
        <v>438.92214111922164</v>
      </c>
      <c r="V25" s="148"/>
      <c r="W25" s="142"/>
      <c r="X25" s="27"/>
      <c r="Y25" s="28"/>
      <c r="Z25" s="28"/>
      <c r="AA25" s="5"/>
    </row>
    <row r="26" spans="1:27" ht="12.75">
      <c r="A26" s="12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1">
        <f t="shared" si="1"/>
        <v>0</v>
      </c>
      <c r="T26" s="79">
        <f t="shared" si="2"/>
        <v>3607.9400000000023</v>
      </c>
      <c r="U26" s="135">
        <f t="shared" si="0"/>
        <v>438.92214111922164</v>
      </c>
      <c r="V26" s="148"/>
      <c r="W26" s="142"/>
      <c r="X26" s="28"/>
      <c r="Y26" s="28"/>
      <c r="Z26" s="28"/>
      <c r="AA26" s="5"/>
    </row>
    <row r="27" spans="1:27" ht="12.75">
      <c r="A27" s="12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1">
        <f t="shared" si="1"/>
        <v>0</v>
      </c>
      <c r="T27" s="79">
        <f t="shared" si="2"/>
        <v>3607.9400000000023</v>
      </c>
      <c r="U27" s="135">
        <f t="shared" si="0"/>
        <v>438.92214111922164</v>
      </c>
      <c r="V27" s="148"/>
      <c r="W27" s="142"/>
      <c r="X27" s="28"/>
      <c r="Y27" s="28"/>
      <c r="Z27" s="28"/>
      <c r="AA27" s="5"/>
    </row>
    <row r="28" spans="1:27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1">
        <f t="shared" si="1"/>
        <v>0</v>
      </c>
      <c r="T28" s="79">
        <f t="shared" si="2"/>
        <v>3607.9400000000023</v>
      </c>
      <c r="U28" s="135">
        <f t="shared" si="0"/>
        <v>438.92214111922164</v>
      </c>
      <c r="V28" s="148"/>
      <c r="W28" s="142"/>
      <c r="X28" s="28"/>
      <c r="Y28" s="28"/>
      <c r="Z28" s="28"/>
      <c r="AA28" s="5"/>
    </row>
    <row r="29" spans="1:27" ht="13.5" thickBot="1">
      <c r="A29" s="14"/>
      <c r="B29" s="21"/>
      <c r="C29" s="18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1">
        <f t="shared" si="1"/>
        <v>0</v>
      </c>
      <c r="T29" s="79">
        <f t="shared" si="2"/>
        <v>3607.9400000000023</v>
      </c>
      <c r="U29" s="135">
        <f t="shared" si="0"/>
        <v>438.92214111922164</v>
      </c>
      <c r="V29" s="148"/>
      <c r="W29" s="142"/>
      <c r="X29" s="28"/>
      <c r="Y29" s="28"/>
      <c r="Z29" s="28"/>
      <c r="AA29" s="5"/>
    </row>
    <row r="30" spans="1:27" ht="24" thickBot="1">
      <c r="A30" s="11" t="s">
        <v>15</v>
      </c>
      <c r="B30" s="23"/>
      <c r="C30" s="19"/>
      <c r="D30" s="19">
        <f>SUM(D4:D29)</f>
        <v>5808.92</v>
      </c>
      <c r="E30" s="19">
        <f aca="true" t="shared" si="3" ref="E30:R30">SUM(E4:E29)</f>
        <v>1472.92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9">
        <f t="shared" si="3"/>
        <v>0</v>
      </c>
      <c r="O30" s="19">
        <f t="shared" si="3"/>
        <v>0</v>
      </c>
      <c r="P30" s="19">
        <f t="shared" si="3"/>
        <v>0</v>
      </c>
      <c r="Q30" s="19">
        <f t="shared" si="3"/>
        <v>0</v>
      </c>
      <c r="R30" s="19">
        <f t="shared" si="3"/>
        <v>0</v>
      </c>
      <c r="S30" s="240">
        <f>SUM(S4:S29)</f>
        <v>7281.84</v>
      </c>
      <c r="T30" s="61">
        <f>T29</f>
        <v>3607.9400000000023</v>
      </c>
      <c r="U30" s="135">
        <f t="shared" si="0"/>
        <v>438.92214111922164</v>
      </c>
      <c r="V30" s="60">
        <f>SUM(V3:V29)</f>
        <v>62423.08</v>
      </c>
      <c r="W30" s="88"/>
      <c r="X30" s="28"/>
      <c r="Y30" s="28"/>
      <c r="Z30" s="28"/>
      <c r="AA30" s="5"/>
    </row>
    <row r="31" ht="24" thickBot="1">
      <c r="S31" s="214" t="s">
        <v>43</v>
      </c>
    </row>
    <row r="32" ht="24" thickBot="1">
      <c r="S32" s="212">
        <f>S30/8.22</f>
        <v>885.8686131386861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V4" sqref="V4"/>
    </sheetView>
  </sheetViews>
  <sheetFormatPr defaultColWidth="9.140625" defaultRowHeight="12.75"/>
  <cols>
    <col min="1" max="1" width="47.7109375" style="0" bestFit="1" customWidth="1"/>
    <col min="2" max="2" width="10.8515625" style="0" bestFit="1" customWidth="1"/>
    <col min="20" max="20" width="12.00390625" style="0" bestFit="1" customWidth="1"/>
    <col min="21" max="21" width="11.0039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37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/>
      <c r="W2" s="49" t="s">
        <v>45</v>
      </c>
    </row>
    <row r="3" spans="1:23" ht="13.5" thickBot="1">
      <c r="A3" s="9" t="s">
        <v>2</v>
      </c>
      <c r="B3" s="29" t="s">
        <v>3</v>
      </c>
      <c r="C3" s="29" t="s">
        <v>4</v>
      </c>
      <c r="D3" s="29" t="s">
        <v>32</v>
      </c>
      <c r="E3" s="29" t="s">
        <v>6</v>
      </c>
      <c r="F3" s="29" t="s">
        <v>7</v>
      </c>
      <c r="G3" s="29" t="s">
        <v>51</v>
      </c>
      <c r="H3" s="29" t="s">
        <v>9</v>
      </c>
      <c r="I3" s="29" t="s">
        <v>10</v>
      </c>
      <c r="J3" s="29" t="s">
        <v>11</v>
      </c>
      <c r="K3" s="29" t="s">
        <v>18</v>
      </c>
      <c r="L3" s="29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135">
        <f>SUM(V4:V29)+W3</f>
        <v>14628.059999999998</v>
      </c>
      <c r="U3" s="201">
        <f>T3/8.22</f>
        <v>1779.569343065693</v>
      </c>
      <c r="V3" s="66">
        <f>SIMOLCOL!V30</f>
        <v>40506.99</v>
      </c>
      <c r="W3" s="66">
        <f>SIMOLCOL!T30</f>
        <v>14628.059999999998</v>
      </c>
    </row>
    <row r="4" spans="1:23" ht="12.75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201">
        <f aca="true" t="shared" si="0" ref="U4:U30">T4/8.22</f>
        <v>0</v>
      </c>
      <c r="V4" s="198"/>
      <c r="W4" s="67"/>
    </row>
    <row r="5" spans="1:23" ht="12.7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201">
        <f t="shared" si="0"/>
        <v>1779.569343065693</v>
      </c>
      <c r="V5" s="199"/>
      <c r="W5" s="47"/>
    </row>
    <row r="6" spans="1:23" ht="12.75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201">
        <f t="shared" si="0"/>
        <v>1779.569343065693</v>
      </c>
      <c r="V6" s="199"/>
      <c r="W6" s="47"/>
    </row>
    <row r="7" spans="1:23" ht="12.75">
      <c r="A7" s="8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201">
        <f t="shared" si="0"/>
        <v>1779.569343065693</v>
      </c>
      <c r="V7" s="199"/>
      <c r="W7" s="47"/>
    </row>
    <row r="8" spans="1:23" ht="12.75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201">
        <f t="shared" si="0"/>
        <v>1779.569343065693</v>
      </c>
      <c r="V8" s="199"/>
      <c r="W8" s="47"/>
    </row>
    <row r="9" spans="1:23" ht="12.75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201">
        <f t="shared" si="0"/>
        <v>1779.569343065693</v>
      </c>
      <c r="V9" s="199"/>
      <c r="W9" s="47"/>
    </row>
    <row r="10" spans="1:23" ht="12.75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">
        <f t="shared" si="1"/>
        <v>0</v>
      </c>
      <c r="T10" s="63">
        <f t="shared" si="2"/>
        <v>14628.059999999998</v>
      </c>
      <c r="U10" s="201">
        <f t="shared" si="0"/>
        <v>1779.569343065693</v>
      </c>
      <c r="V10" s="199"/>
      <c r="W10" s="47"/>
    </row>
    <row r="11" spans="1:23" ht="12.75">
      <c r="A11" s="1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201">
        <f t="shared" si="0"/>
        <v>1779.569343065693</v>
      </c>
      <c r="V11" s="199"/>
      <c r="W11" s="47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201">
        <f t="shared" si="0"/>
        <v>1779.569343065693</v>
      </c>
      <c r="V12" s="199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201">
        <f t="shared" si="0"/>
        <v>1779.569343065693</v>
      </c>
      <c r="V13" s="199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4">
        <f t="shared" si="1"/>
        <v>0</v>
      </c>
      <c r="T14" s="63">
        <f t="shared" si="2"/>
        <v>14628.059999999998</v>
      </c>
      <c r="U14" s="201">
        <f t="shared" si="0"/>
        <v>1779.569343065693</v>
      </c>
      <c r="V14" s="199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201">
        <f t="shared" si="0"/>
        <v>1779.569343065693</v>
      </c>
      <c r="V15" s="199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201">
        <f t="shared" si="0"/>
        <v>1779.569343065693</v>
      </c>
      <c r="V16" s="199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201">
        <f t="shared" si="0"/>
        <v>1779.569343065693</v>
      </c>
      <c r="V17" s="199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201">
        <f t="shared" si="0"/>
        <v>1779.569343065693</v>
      </c>
      <c r="V18" s="199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201">
        <f t="shared" si="0"/>
        <v>1779.569343065693</v>
      </c>
      <c r="V19" s="199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201">
        <f t="shared" si="0"/>
        <v>1779.569343065693</v>
      </c>
      <c r="V20" s="199"/>
      <c r="W20" s="47"/>
    </row>
    <row r="21" spans="1:23" ht="12.75">
      <c r="A21" s="10"/>
      <c r="B21" s="4"/>
      <c r="C21" s="4"/>
      <c r="D21" s="11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201">
        <f t="shared" si="0"/>
        <v>1779.569343065693</v>
      </c>
      <c r="V21" s="199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201">
        <f t="shared" si="0"/>
        <v>1779.569343065693</v>
      </c>
      <c r="V22" s="199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201">
        <f t="shared" si="0"/>
        <v>1779.569343065693</v>
      </c>
      <c r="V23" s="199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201">
        <f t="shared" si="0"/>
        <v>1779.569343065693</v>
      </c>
      <c r="V24" s="199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>
        <f t="shared" si="1"/>
        <v>0</v>
      </c>
      <c r="T25" s="63">
        <f t="shared" si="2"/>
        <v>14628.059999999998</v>
      </c>
      <c r="U25" s="201">
        <f t="shared" si="0"/>
        <v>1779.569343065693</v>
      </c>
      <c r="V25" s="199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>
        <f t="shared" si="1"/>
        <v>0</v>
      </c>
      <c r="T26" s="64">
        <f t="shared" si="2"/>
        <v>14628.059999999998</v>
      </c>
      <c r="U26" s="201">
        <f t="shared" si="0"/>
        <v>1779.569343065693</v>
      </c>
      <c r="V26" s="199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201">
        <f t="shared" si="0"/>
        <v>1779.569343065693</v>
      </c>
      <c r="V27" s="199"/>
      <c r="W27" s="47"/>
    </row>
    <row r="28" spans="1:23" ht="12.75">
      <c r="A28" s="1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201">
        <f t="shared" si="0"/>
        <v>1779.569343065693</v>
      </c>
      <c r="V28" s="199"/>
      <c r="W28" s="47"/>
    </row>
    <row r="29" spans="1:23" ht="13.5" thickBot="1">
      <c r="A29" s="118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201">
        <f t="shared" si="0"/>
        <v>1779.569343065693</v>
      </c>
      <c r="V29" s="199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201">
        <f t="shared" si="0"/>
        <v>1779.569343065693</v>
      </c>
      <c r="V30" s="200">
        <f>SUM(V3:V29)</f>
        <v>40506.99</v>
      </c>
      <c r="W30" s="6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46.421875" style="0" bestFit="1" customWidth="1"/>
    <col min="2" max="2" width="10.8515625" style="0" bestFit="1" customWidth="1"/>
    <col min="20" max="20" width="10.8515625" style="0" bestFit="1" customWidth="1"/>
    <col min="21" max="21" width="10.5742187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6"/>
      <c r="T1" s="43"/>
      <c r="U1" s="44" t="s">
        <v>43</v>
      </c>
      <c r="V1" s="45" t="s">
        <v>58</v>
      </c>
      <c r="W1" s="45" t="s">
        <v>59</v>
      </c>
    </row>
    <row r="2" spans="1:23" ht="21" thickBot="1">
      <c r="A2" s="7" t="s">
        <v>75</v>
      </c>
      <c r="B2" s="2" t="s">
        <v>36</v>
      </c>
      <c r="C2" s="2" t="s">
        <v>40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9" t="s">
        <v>53</v>
      </c>
      <c r="O2" s="29" t="s">
        <v>54</v>
      </c>
      <c r="P2" s="29" t="s">
        <v>64</v>
      </c>
      <c r="Q2" s="29" t="s">
        <v>49</v>
      </c>
      <c r="R2" s="29" t="s">
        <v>51</v>
      </c>
      <c r="S2" s="57"/>
      <c r="T2" s="46" t="s">
        <v>1</v>
      </c>
      <c r="U2" s="47" t="s">
        <v>1</v>
      </c>
      <c r="V2" s="48"/>
      <c r="W2" s="49" t="s">
        <v>45</v>
      </c>
    </row>
    <row r="3" spans="1:23" ht="13.5" thickBot="1">
      <c r="A3" s="9" t="s">
        <v>2</v>
      </c>
      <c r="B3" s="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18</v>
      </c>
      <c r="L3" s="1" t="s">
        <v>19</v>
      </c>
      <c r="M3" s="29" t="s">
        <v>46</v>
      </c>
      <c r="N3" s="29" t="s">
        <v>47</v>
      </c>
      <c r="O3" s="29" t="s">
        <v>12</v>
      </c>
      <c r="P3" s="29" t="s">
        <v>52</v>
      </c>
      <c r="Q3" s="29" t="s">
        <v>50</v>
      </c>
      <c r="R3" s="29" t="s">
        <v>48</v>
      </c>
      <c r="S3" s="53" t="s">
        <v>13</v>
      </c>
      <c r="T3" s="50">
        <f>SUM(V4:V29)+W3</f>
        <v>14628.059999999998</v>
      </c>
      <c r="U3" s="51">
        <f>T3/7.85</f>
        <v>1863.4471337579616</v>
      </c>
      <c r="V3" s="52">
        <f>'HOJA#7'!$V$30</f>
        <v>40506.99</v>
      </c>
      <c r="W3" s="66">
        <f>'HOJA#7'!$T$30</f>
        <v>14628.059999999998</v>
      </c>
    </row>
    <row r="4" spans="1:23" ht="13.5" thickBot="1">
      <c r="A4" s="33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4"/>
      <c r="Q4" s="34"/>
      <c r="R4" s="35"/>
      <c r="S4" s="54"/>
      <c r="T4" s="63"/>
      <c r="U4" s="71">
        <f>T4/7.85</f>
        <v>0</v>
      </c>
      <c r="V4" s="91"/>
      <c r="W4" s="67"/>
    </row>
    <row r="5" spans="1:23" ht="13.5" thickBot="1">
      <c r="A5" s="8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4">
        <f>SUM(D5:R5)</f>
        <v>0</v>
      </c>
      <c r="T5" s="63">
        <f>(T3-S5)</f>
        <v>14628.059999999998</v>
      </c>
      <c r="U5" s="71">
        <f aca="true" t="shared" si="0" ref="U5:U30">T5/7.85</f>
        <v>1863.4471337579616</v>
      </c>
      <c r="V5" s="92"/>
      <c r="W5" s="47"/>
    </row>
    <row r="6" spans="1:23" ht="13.5" thickBot="1">
      <c r="A6" s="8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4">
        <f aca="true" t="shared" si="1" ref="S6:S29">SUM(D6:R6)</f>
        <v>0</v>
      </c>
      <c r="T6" s="63">
        <f>(T5-S6)</f>
        <v>14628.059999999998</v>
      </c>
      <c r="U6" s="71">
        <f t="shared" si="0"/>
        <v>1863.4471337579616</v>
      </c>
      <c r="V6" s="92"/>
      <c r="W6" s="47"/>
    </row>
    <row r="7" spans="1:23" ht="13.5" thickBot="1">
      <c r="A7" s="8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4">
        <f t="shared" si="1"/>
        <v>0</v>
      </c>
      <c r="T7" s="63">
        <f aca="true" t="shared" si="2" ref="T7:T29">(T6-S7)</f>
        <v>14628.059999999998</v>
      </c>
      <c r="U7" s="71">
        <f t="shared" si="0"/>
        <v>1863.4471337579616</v>
      </c>
      <c r="V7" s="92"/>
      <c r="W7" s="47"/>
    </row>
    <row r="8" spans="1:23" ht="13.5" thickBot="1">
      <c r="A8" s="8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">
        <f t="shared" si="1"/>
        <v>0</v>
      </c>
      <c r="T8" s="63">
        <f t="shared" si="2"/>
        <v>14628.059999999998</v>
      </c>
      <c r="U8" s="71">
        <f t="shared" si="0"/>
        <v>1863.4471337579616</v>
      </c>
      <c r="V8" s="92"/>
      <c r="W8" s="47"/>
    </row>
    <row r="9" spans="1:23" ht="13.5" thickBot="1">
      <c r="A9" s="8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">
        <f t="shared" si="1"/>
        <v>0</v>
      </c>
      <c r="T9" s="63">
        <f t="shared" si="2"/>
        <v>14628.059999999998</v>
      </c>
      <c r="U9" s="71">
        <f t="shared" si="0"/>
        <v>1863.4471337579616</v>
      </c>
      <c r="V9" s="92"/>
      <c r="W9" s="47"/>
    </row>
    <row r="10" spans="1:23" ht="13.5" thickBot="1">
      <c r="A10" s="8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">
        <f t="shared" si="1"/>
        <v>0</v>
      </c>
      <c r="T10" s="63">
        <f t="shared" si="2"/>
        <v>14628.059999999998</v>
      </c>
      <c r="U10" s="71">
        <f t="shared" si="0"/>
        <v>1863.4471337579616</v>
      </c>
      <c r="V10" s="92"/>
      <c r="W10" s="47"/>
    </row>
    <row r="11" spans="1:23" ht="13.5" thickBot="1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4">
        <f t="shared" si="1"/>
        <v>0</v>
      </c>
      <c r="T11" s="63">
        <f t="shared" si="2"/>
        <v>14628.059999999998</v>
      </c>
      <c r="U11" s="71">
        <f t="shared" si="0"/>
        <v>1863.4471337579616</v>
      </c>
      <c r="V11" s="92"/>
      <c r="W11" s="47"/>
    </row>
    <row r="12" spans="1:23" ht="13.5" thickBo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4">
        <f t="shared" si="1"/>
        <v>0</v>
      </c>
      <c r="T12" s="63">
        <f t="shared" si="2"/>
        <v>14628.059999999998</v>
      </c>
      <c r="U12" s="71">
        <f t="shared" si="0"/>
        <v>1863.4471337579616</v>
      </c>
      <c r="V12" s="92"/>
      <c r="W12" s="47"/>
    </row>
    <row r="13" spans="1:23" ht="13.5" thickBo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4">
        <f t="shared" si="1"/>
        <v>0</v>
      </c>
      <c r="T13" s="63">
        <f t="shared" si="2"/>
        <v>14628.059999999998</v>
      </c>
      <c r="U13" s="71">
        <f t="shared" si="0"/>
        <v>1863.4471337579616</v>
      </c>
      <c r="V13" s="92"/>
      <c r="W13" s="47"/>
    </row>
    <row r="14" spans="1:23" ht="13.5" thickBo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4">
        <f t="shared" si="1"/>
        <v>0</v>
      </c>
      <c r="T14" s="63">
        <f t="shared" si="2"/>
        <v>14628.059999999998</v>
      </c>
      <c r="U14" s="71">
        <f t="shared" si="0"/>
        <v>1863.4471337579616</v>
      </c>
      <c r="V14" s="92"/>
      <c r="W14" s="47"/>
    </row>
    <row r="15" spans="1:23" ht="13.5" thickBot="1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4">
        <f t="shared" si="1"/>
        <v>0</v>
      </c>
      <c r="T15" s="63">
        <f t="shared" si="2"/>
        <v>14628.059999999998</v>
      </c>
      <c r="U15" s="71">
        <f t="shared" si="0"/>
        <v>1863.4471337579616</v>
      </c>
      <c r="V15" s="92"/>
      <c r="W15" s="47"/>
    </row>
    <row r="16" spans="1:23" ht="13.5" thickBo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4">
        <f t="shared" si="1"/>
        <v>0</v>
      </c>
      <c r="T16" s="63">
        <f t="shared" si="2"/>
        <v>14628.059999999998</v>
      </c>
      <c r="U16" s="71">
        <f t="shared" si="0"/>
        <v>1863.4471337579616</v>
      </c>
      <c r="V16" s="92"/>
      <c r="W16" s="47"/>
    </row>
    <row r="17" spans="1:23" ht="13.5" thickBot="1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4">
        <f t="shared" si="1"/>
        <v>0</v>
      </c>
      <c r="T17" s="63">
        <f t="shared" si="2"/>
        <v>14628.059999999998</v>
      </c>
      <c r="U17" s="71">
        <f t="shared" si="0"/>
        <v>1863.4471337579616</v>
      </c>
      <c r="V17" s="92"/>
      <c r="W17" s="47"/>
    </row>
    <row r="18" spans="1:23" ht="13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4">
        <f t="shared" si="1"/>
        <v>0</v>
      </c>
      <c r="T18" s="63">
        <f t="shared" si="2"/>
        <v>14628.059999999998</v>
      </c>
      <c r="U18" s="71">
        <f t="shared" si="0"/>
        <v>1863.4471337579616</v>
      </c>
      <c r="V18" s="92"/>
      <c r="W18" s="47"/>
    </row>
    <row r="19" spans="1:23" ht="13.5" thickBot="1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4">
        <f t="shared" si="1"/>
        <v>0</v>
      </c>
      <c r="T19" s="63">
        <f t="shared" si="2"/>
        <v>14628.059999999998</v>
      </c>
      <c r="U19" s="71">
        <f t="shared" si="0"/>
        <v>1863.4471337579616</v>
      </c>
      <c r="V19" s="92"/>
      <c r="W19" s="47"/>
    </row>
    <row r="20" spans="1:23" ht="13.5" thickBo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4">
        <f t="shared" si="1"/>
        <v>0</v>
      </c>
      <c r="T20" s="63">
        <f t="shared" si="2"/>
        <v>14628.059999999998</v>
      </c>
      <c r="U20" s="71">
        <f t="shared" si="0"/>
        <v>1863.4471337579616</v>
      </c>
      <c r="V20" s="92"/>
      <c r="W20" s="47"/>
    </row>
    <row r="21" spans="1:23" ht="13.5" thickBo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>
        <f t="shared" si="1"/>
        <v>0</v>
      </c>
      <c r="T21" s="63">
        <f t="shared" si="2"/>
        <v>14628.059999999998</v>
      </c>
      <c r="U21" s="71">
        <f t="shared" si="0"/>
        <v>1863.4471337579616</v>
      </c>
      <c r="V21" s="92"/>
      <c r="W21" s="47"/>
    </row>
    <row r="22" spans="1:23" ht="13.5" thickBo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4">
        <f t="shared" si="1"/>
        <v>0</v>
      </c>
      <c r="T22" s="63">
        <f t="shared" si="2"/>
        <v>14628.059999999998</v>
      </c>
      <c r="U22" s="71">
        <f t="shared" si="0"/>
        <v>1863.4471337579616</v>
      </c>
      <c r="V22" s="92"/>
      <c r="W22" s="47"/>
    </row>
    <row r="23" spans="1:23" ht="13.5" thickBo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>
        <f t="shared" si="1"/>
        <v>0</v>
      </c>
      <c r="T23" s="63">
        <f t="shared" si="2"/>
        <v>14628.059999999998</v>
      </c>
      <c r="U23" s="71">
        <f t="shared" si="0"/>
        <v>1863.4471337579616</v>
      </c>
      <c r="V23" s="92"/>
      <c r="W23" s="47"/>
    </row>
    <row r="24" spans="1:23" ht="13.5" thickBot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>
        <f t="shared" si="1"/>
        <v>0</v>
      </c>
      <c r="T24" s="63">
        <f t="shared" si="2"/>
        <v>14628.059999999998</v>
      </c>
      <c r="U24" s="71">
        <f t="shared" si="0"/>
        <v>1863.4471337579616</v>
      </c>
      <c r="V24" s="92"/>
      <c r="W24" s="47"/>
    </row>
    <row r="25" spans="1:23" ht="13.5" thickBot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>
        <f t="shared" si="1"/>
        <v>0</v>
      </c>
      <c r="T25" s="63">
        <f t="shared" si="2"/>
        <v>14628.059999999998</v>
      </c>
      <c r="U25" s="71">
        <f t="shared" si="0"/>
        <v>1863.4471337579616</v>
      </c>
      <c r="V25" s="92"/>
      <c r="W25" s="47"/>
    </row>
    <row r="26" spans="1:23" ht="13.5" thickBot="1">
      <c r="A26" s="1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>
        <f t="shared" si="1"/>
        <v>0</v>
      </c>
      <c r="T26" s="64">
        <f t="shared" si="2"/>
        <v>14628.059999999998</v>
      </c>
      <c r="U26" s="71">
        <f t="shared" si="0"/>
        <v>1863.4471337579616</v>
      </c>
      <c r="V26" s="92"/>
      <c r="W26" s="47"/>
    </row>
    <row r="27" spans="1:23" ht="13.5" thickBo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>
        <f t="shared" si="1"/>
        <v>0</v>
      </c>
      <c r="T27" s="64">
        <f t="shared" si="2"/>
        <v>14628.059999999998</v>
      </c>
      <c r="U27" s="71">
        <f t="shared" si="0"/>
        <v>1863.4471337579616</v>
      </c>
      <c r="V27" s="92"/>
      <c r="W27" s="47"/>
    </row>
    <row r="28" spans="1:23" ht="13.5" thickBot="1">
      <c r="A28" s="1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>
        <f t="shared" si="1"/>
        <v>0</v>
      </c>
      <c r="T28" s="64">
        <f t="shared" si="2"/>
        <v>14628.059999999998</v>
      </c>
      <c r="U28" s="71">
        <f t="shared" si="0"/>
        <v>1863.4471337579616</v>
      </c>
      <c r="V28" s="4"/>
      <c r="W28" s="47"/>
    </row>
    <row r="29" spans="1:23" ht="13.5" thickBot="1">
      <c r="A29" s="3"/>
      <c r="B29" s="15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4">
        <f t="shared" si="1"/>
        <v>0</v>
      </c>
      <c r="T29" s="64">
        <f t="shared" si="2"/>
        <v>14628.059999999998</v>
      </c>
      <c r="U29" s="71">
        <f t="shared" si="0"/>
        <v>1863.4471337579616</v>
      </c>
      <c r="V29" s="92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59">
        <f t="shared" si="3"/>
        <v>0</v>
      </c>
      <c r="T30" s="65">
        <f>T29</f>
        <v>14628.059999999998</v>
      </c>
      <c r="U30" s="71">
        <f t="shared" si="0"/>
        <v>1863.4471337579616</v>
      </c>
      <c r="V30" s="62">
        <f>SUM(V3:V29)</f>
        <v>40506.99</v>
      </c>
      <c r="W30" s="6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WINDOWS</dc:creator>
  <cp:keywords/>
  <dc:description/>
  <cp:lastModifiedBy>Lynn Roberts</cp:lastModifiedBy>
  <cp:lastPrinted>2010-03-14T16:28:45Z</cp:lastPrinted>
  <dcterms:created xsi:type="dcterms:W3CDTF">2003-11-14T03:44:24Z</dcterms:created>
  <dcterms:modified xsi:type="dcterms:W3CDTF">2010-08-06T13:17:47Z</dcterms:modified>
  <cp:category/>
  <cp:version/>
  <cp:contentType/>
  <cp:contentStatus/>
</cp:coreProperties>
</file>