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Laird Budget" sheetId="1" r:id="rId1"/>
    <sheet name="Food and Lodging" sheetId="2" r:id="rId2"/>
  </sheets>
  <calcPr calcId="152511"/>
</workbook>
</file>

<file path=xl/calcChain.xml><?xml version="1.0" encoding="utf-8"?>
<calcChain xmlns="http://schemas.openxmlformats.org/spreadsheetml/2006/main">
  <c r="E32" i="1" l="1"/>
  <c r="C6" i="2" l="1"/>
  <c r="C7" i="2"/>
  <c r="E29" i="1" l="1"/>
  <c r="E28" i="1"/>
  <c r="E27" i="1"/>
  <c r="H9" i="2" l="1"/>
  <c r="H6" i="2" l="1"/>
  <c r="H10" i="2"/>
  <c r="C8" i="2"/>
  <c r="H8" i="2" l="1"/>
  <c r="H5" i="2"/>
  <c r="G5" i="2"/>
  <c r="H7" i="2" l="1"/>
  <c r="C9" i="2"/>
  <c r="E18" i="1" s="1"/>
  <c r="G18" i="1" s="1"/>
  <c r="F43" i="1"/>
  <c r="E22" i="1"/>
  <c r="E26" i="1"/>
  <c r="E33" i="1"/>
  <c r="E39" i="1"/>
  <c r="G39" i="1" s="1"/>
  <c r="H11" i="2" l="1"/>
  <c r="E19" i="1" s="1"/>
  <c r="E38" i="1"/>
  <c r="G38" i="1" s="1"/>
  <c r="E36" i="1"/>
  <c r="E37" i="1"/>
  <c r="G37" i="1" s="1"/>
  <c r="G27" i="1"/>
  <c r="G28" i="1"/>
  <c r="G29" i="1"/>
  <c r="G22" i="1"/>
  <c r="G23" i="1"/>
  <c r="E15" i="1"/>
  <c r="G19" i="1" l="1"/>
  <c r="G20" i="1" s="1"/>
  <c r="E20" i="1"/>
  <c r="E24" i="1"/>
  <c r="G24" i="1" s="1"/>
  <c r="E30" i="1"/>
  <c r="G30" i="1" s="1"/>
  <c r="E40" i="1"/>
  <c r="E16" i="1"/>
  <c r="G32" i="1"/>
  <c r="E34" i="1"/>
  <c r="G36" i="1"/>
  <c r="G40" i="1" s="1"/>
  <c r="G15" i="1"/>
  <c r="G16" i="1" s="1"/>
  <c r="G26" i="1"/>
  <c r="F46" i="1" l="1"/>
  <c r="G34" i="1"/>
  <c r="G43" i="1" s="1"/>
  <c r="E43" i="1"/>
  <c r="E44" i="1" l="1"/>
  <c r="E47" i="1" s="1"/>
  <c r="G46" i="1"/>
</calcChain>
</file>

<file path=xl/comments1.xml><?xml version="1.0" encoding="utf-8"?>
<comments xmlns="http://schemas.openxmlformats.org/spreadsheetml/2006/main">
  <authors>
    <author>Carolyn</author>
    <author>Oscar Andino</author>
  </authors>
  <commentList>
    <comment ref="B35" authorId="0">
      <text>
        <r>
          <rPr>
            <b/>
            <sz val="9"/>
            <color indexed="81"/>
            <rFont val="Tahoma"/>
            <family val="2"/>
          </rPr>
          <t>Carolyn:</t>
        </r>
        <r>
          <rPr>
            <sz val="9"/>
            <color indexed="81"/>
            <rFont val="Tahoma"/>
            <family val="2"/>
          </rPr>
          <t xml:space="preserve">
Includes wage and taxes required by Honduran law
</t>
        </r>
      </text>
    </comment>
    <comment ref="E44" authorId="1">
      <text>
        <r>
          <rPr>
            <b/>
            <sz val="9"/>
            <color indexed="81"/>
            <rFont val="Tahoma"/>
            <family val="2"/>
          </rPr>
          <t>Oscar Andino:</t>
        </r>
        <r>
          <rPr>
            <sz val="9"/>
            <color indexed="81"/>
            <rFont val="Tahoma"/>
            <family val="2"/>
          </rPr>
          <t xml:space="preserve">
10%
</t>
        </r>
      </text>
    </comment>
  </commentList>
</comments>
</file>

<file path=xl/sharedStrings.xml><?xml version="1.0" encoding="utf-8"?>
<sst xmlns="http://schemas.openxmlformats.org/spreadsheetml/2006/main" count="94" uniqueCount="80">
  <si>
    <t>Project Duration (months):</t>
  </si>
  <si>
    <t>Project Statistics</t>
  </si>
  <si>
    <t>Amount</t>
  </si>
  <si>
    <t>Communities</t>
  </si>
  <si>
    <t>People served</t>
  </si>
  <si>
    <t>Filters</t>
  </si>
  <si>
    <t>Latrines</t>
  </si>
  <si>
    <t>Adult workshops</t>
  </si>
  <si>
    <t>Community agents</t>
  </si>
  <si>
    <t>Project Budget</t>
  </si>
  <si>
    <t>Vendor</t>
  </si>
  <si>
    <t>Unit Price</t>
  </si>
  <si>
    <t>Community Contribution</t>
  </si>
  <si>
    <t>Total Cost</t>
  </si>
  <si>
    <t xml:space="preserve">Materials and Supplies </t>
  </si>
  <si>
    <t>1.1</t>
  </si>
  <si>
    <t>Latrine material</t>
  </si>
  <si>
    <t>Indufesa</t>
  </si>
  <si>
    <t>Total Materials &amp; Supplies</t>
  </si>
  <si>
    <t>2.1</t>
  </si>
  <si>
    <t>Operations and Other Costs</t>
  </si>
  <si>
    <t>3.1</t>
  </si>
  <si>
    <t>PWW</t>
  </si>
  <si>
    <t>3.2</t>
  </si>
  <si>
    <t>Cell phone service</t>
  </si>
  <si>
    <t>Office supplies</t>
  </si>
  <si>
    <t>Utiles de Honduras</t>
  </si>
  <si>
    <t>Total Operations</t>
  </si>
  <si>
    <t>Transportation</t>
  </si>
  <si>
    <t>4.1</t>
  </si>
  <si>
    <t>4.2</t>
  </si>
  <si>
    <t>Truck rental</t>
  </si>
  <si>
    <t>4.3</t>
  </si>
  <si>
    <t>Truck and motorcycle fuel</t>
  </si>
  <si>
    <t>4.4</t>
  </si>
  <si>
    <t>Motorcycle rental</t>
  </si>
  <si>
    <t>Total Transportation</t>
  </si>
  <si>
    <t>5.1</t>
  </si>
  <si>
    <t>5.2</t>
  </si>
  <si>
    <t>Total Education and Training</t>
  </si>
  <si>
    <t xml:space="preserve">Personnel Costs </t>
  </si>
  <si>
    <t>6.1</t>
  </si>
  <si>
    <t xml:space="preserve">Health Promoter </t>
  </si>
  <si>
    <t>6.2</t>
  </si>
  <si>
    <t>6.3</t>
  </si>
  <si>
    <t>6.4</t>
  </si>
  <si>
    <t>Field Coordinator Salary</t>
  </si>
  <si>
    <t>Total Personnel Costs</t>
  </si>
  <si>
    <t>TOTAL</t>
  </si>
  <si>
    <t>Project Management</t>
  </si>
  <si>
    <t>TIGO</t>
  </si>
  <si>
    <t>School</t>
  </si>
  <si>
    <t>Monotoring (does not include water analysis)</t>
  </si>
  <si>
    <t>Sawyer Filter for school</t>
  </si>
  <si>
    <t>PURE WATER FOR THE WORLD: Laird Norton WASH PROPOSAL</t>
  </si>
  <si>
    <t>Subtotal</t>
  </si>
  <si>
    <t>2 Masons</t>
  </si>
  <si>
    <t>Need to update prices</t>
  </si>
  <si>
    <t>Water analysis (20 samples)</t>
  </si>
  <si>
    <t>Transportation of latrine materias</t>
  </si>
  <si>
    <t>Water Analysis</t>
  </si>
  <si>
    <t>Food and Lodging</t>
  </si>
  <si>
    <t>Total food and lodging</t>
  </si>
  <si>
    <t>2.2</t>
  </si>
  <si>
    <t>Travel expense to Guatemala</t>
  </si>
  <si>
    <t>Travel Expenses to Nicaragua</t>
  </si>
  <si>
    <t>Nicaragua</t>
  </si>
  <si>
    <t>Hotel</t>
  </si>
  <si>
    <t>Food</t>
  </si>
  <si>
    <t>Customs charges</t>
  </si>
  <si>
    <t>Truck fuel</t>
  </si>
  <si>
    <t>Unit Cost</t>
  </si>
  <si>
    <t>Total</t>
  </si>
  <si>
    <t>Guatemala</t>
  </si>
  <si>
    <t>Bus transportation from Teg to Antigua Guatemala</t>
  </si>
  <si>
    <t>Hotel in Antigua Guatemala</t>
  </si>
  <si>
    <t>Hotel Room in Tegucigalpa</t>
  </si>
  <si>
    <t>Transportation in Guatemala</t>
  </si>
  <si>
    <t>TOTAL PWX REQUEST</t>
  </si>
  <si>
    <t>PWX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</si>
</sst>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18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6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5" fillId="3" borderId="1" xfId="0" applyFont="1" applyFill="1" applyBorder="1"/>
    <xf numFmtId="0" fontId="6" fillId="3" borderId="1" xfId="0" applyFont="1" applyFill="1" applyBorder="1"/>
    <xf numFmtId="0" fontId="4" fillId="3" borderId="1" xfId="0" applyFont="1" applyFill="1" applyBorder="1"/>
    <xf numFmtId="0" fontId="2" fillId="2" borderId="0" xfId="0" applyFont="1" applyFill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/>
    <xf numFmtId="0" fontId="2" fillId="2" borderId="1" xfId="0" applyFont="1" applyFill="1" applyBorder="1"/>
    <xf numFmtId="0" fontId="6" fillId="2" borderId="0" xfId="0" applyFont="1" applyFill="1" applyBorder="1"/>
    <xf numFmtId="0" fontId="2" fillId="2" borderId="0" xfId="0" applyFont="1" applyFill="1" applyBorder="1"/>
    <xf numFmtId="0" fontId="5" fillId="4" borderId="1" xfId="0" applyFont="1" applyFill="1" applyBorder="1"/>
    <xf numFmtId="0" fontId="6" fillId="4" borderId="1" xfId="0" applyFont="1" applyFill="1" applyBorder="1"/>
    <xf numFmtId="0" fontId="2" fillId="4" borderId="1" xfId="0" applyFont="1" applyFill="1" applyBorder="1"/>
    <xf numFmtId="164" fontId="2" fillId="4" borderId="1" xfId="0" applyNumberFormat="1" applyFont="1" applyFill="1" applyBorder="1"/>
    <xf numFmtId="49" fontId="6" fillId="2" borderId="1" xfId="0" applyNumberFormat="1" applyFont="1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164" fontId="2" fillId="2" borderId="1" xfId="0" applyNumberFormat="1" applyFont="1" applyFill="1" applyBorder="1"/>
    <xf numFmtId="0" fontId="6" fillId="2" borderId="0" xfId="0" applyFont="1" applyFill="1"/>
    <xf numFmtId="164" fontId="7" fillId="2" borderId="1" xfId="0" applyNumberFormat="1" applyFont="1" applyFill="1" applyBorder="1"/>
    <xf numFmtId="49" fontId="6" fillId="2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4" fontId="4" fillId="2" borderId="1" xfId="0" applyNumberFormat="1" applyFont="1" applyFill="1" applyBorder="1"/>
    <xf numFmtId="0" fontId="6" fillId="2" borderId="1" xfId="0" applyFont="1" applyFill="1" applyBorder="1" applyAlignment="1">
      <alignment wrapText="1"/>
    </xf>
    <xf numFmtId="49" fontId="5" fillId="4" borderId="1" xfId="0" applyNumberFormat="1" applyFont="1" applyFill="1" applyBorder="1" applyProtection="1">
      <protection locked="0"/>
    </xf>
    <xf numFmtId="0" fontId="5" fillId="4" borderId="1" xfId="0" applyFont="1" applyFill="1" applyBorder="1" applyProtection="1"/>
    <xf numFmtId="0" fontId="6" fillId="4" borderId="1" xfId="0" applyFont="1" applyFill="1" applyBorder="1" applyProtection="1"/>
    <xf numFmtId="49" fontId="6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8" fontId="4" fillId="2" borderId="1" xfId="0" applyNumberFormat="1" applyFont="1" applyFill="1" applyBorder="1"/>
    <xf numFmtId="0" fontId="8" fillId="3" borderId="2" xfId="0" applyFont="1" applyFill="1" applyBorder="1" applyAlignment="1"/>
    <xf numFmtId="0" fontId="8" fillId="3" borderId="3" xfId="0" applyFont="1" applyFill="1" applyBorder="1" applyAlignment="1">
      <alignment horizontal="right"/>
    </xf>
    <xf numFmtId="0" fontId="9" fillId="3" borderId="2" xfId="0" applyFont="1" applyFill="1" applyBorder="1" applyAlignment="1"/>
    <xf numFmtId="0" fontId="9" fillId="3" borderId="3" xfId="0" applyFont="1" applyFill="1" applyBorder="1" applyAlignment="1"/>
    <xf numFmtId="8" fontId="8" fillId="3" borderId="1" xfId="0" applyNumberFormat="1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165" fontId="3" fillId="2" borderId="0" xfId="0" applyNumberFormat="1" applyFont="1" applyFill="1"/>
    <xf numFmtId="49" fontId="6" fillId="2" borderId="1" xfId="0" applyNumberFormat="1" applyFont="1" applyFill="1" applyBorder="1" applyAlignment="1">
      <alignment horizontal="left"/>
    </xf>
    <xf numFmtId="164" fontId="13" fillId="2" borderId="1" xfId="0" applyNumberFormat="1" applyFont="1" applyFill="1" applyBorder="1"/>
    <xf numFmtId="49" fontId="6" fillId="4" borderId="1" xfId="0" applyNumberFormat="1" applyFont="1" applyFill="1" applyBorder="1"/>
    <xf numFmtId="49" fontId="6" fillId="4" borderId="1" xfId="0" applyNumberFormat="1" applyFont="1" applyFill="1" applyBorder="1" applyAlignment="1">
      <alignment horizontal="right"/>
    </xf>
    <xf numFmtId="164" fontId="4" fillId="4" borderId="1" xfId="0" applyNumberFormat="1" applyFont="1" applyFill="1" applyBorder="1"/>
    <xf numFmtId="164" fontId="13" fillId="4" borderId="1" xfId="0" applyNumberFormat="1" applyFont="1" applyFill="1" applyBorder="1"/>
    <xf numFmtId="164" fontId="14" fillId="2" borderId="1" xfId="0" applyNumberFormat="1" applyFont="1" applyFill="1" applyBorder="1"/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49" fontId="16" fillId="4" borderId="1" xfId="0" applyNumberFormat="1" applyFont="1" applyFill="1" applyBorder="1" applyAlignment="1">
      <alignment horizontal="left"/>
    </xf>
    <xf numFmtId="164" fontId="2" fillId="2" borderId="0" xfId="0" applyNumberFormat="1" applyFont="1" applyFill="1"/>
    <xf numFmtId="8" fontId="3" fillId="2" borderId="0" xfId="0" applyNumberFormat="1" applyFont="1" applyFill="1"/>
    <xf numFmtId="44" fontId="3" fillId="2" borderId="0" xfId="1" applyFont="1" applyFill="1"/>
    <xf numFmtId="0" fontId="0" fillId="0" borderId="0" xfId="0" applyAlignment="1">
      <alignment horizontal="center"/>
    </xf>
    <xf numFmtId="0" fontId="0" fillId="0" borderId="0" xfId="0" applyAlignment="1"/>
    <xf numFmtId="44" fontId="0" fillId="0" borderId="0" xfId="1" applyFont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0"/>
  <sheetViews>
    <sheetView tabSelected="1" topLeftCell="A22" workbookViewId="0">
      <selection activeCell="E29" sqref="E29"/>
    </sheetView>
  </sheetViews>
  <sheetFormatPr defaultColWidth="9.140625" defaultRowHeight="12.75" x14ac:dyDescent="0.2"/>
  <cols>
    <col min="1" max="1" width="4.28515625" style="3" customWidth="1"/>
    <col min="2" max="2" width="61.7109375" style="3" customWidth="1"/>
    <col min="3" max="3" width="15.28515625" style="3" customWidth="1"/>
    <col min="4" max="4" width="9" style="3" bestFit="1" customWidth="1"/>
    <col min="5" max="5" width="21.85546875" style="3" bestFit="1" customWidth="1"/>
    <col min="6" max="6" width="20.5703125" style="3" bestFit="1" customWidth="1"/>
    <col min="7" max="7" width="11" style="3" bestFit="1" customWidth="1"/>
    <col min="8" max="16384" width="9.140625" style="3"/>
  </cols>
  <sheetData>
    <row r="1" spans="1:9" ht="18.75" x14ac:dyDescent="0.3">
      <c r="A1" s="1" t="s">
        <v>54</v>
      </c>
      <c r="B1" s="2"/>
      <c r="C1" s="2"/>
      <c r="D1" s="2"/>
      <c r="E1" s="2"/>
      <c r="F1" s="2"/>
      <c r="G1" s="2"/>
      <c r="H1" s="2"/>
    </row>
    <row r="2" spans="1:9" x14ac:dyDescent="0.2">
      <c r="A2" s="4"/>
      <c r="B2" s="5" t="s">
        <v>0</v>
      </c>
      <c r="C2" s="51">
        <v>1.5</v>
      </c>
      <c r="D2" s="2"/>
      <c r="E2" s="2"/>
      <c r="F2" s="2"/>
      <c r="G2" s="2"/>
      <c r="H2" s="2"/>
    </row>
    <row r="3" spans="1:9" x14ac:dyDescent="0.2">
      <c r="A3" s="6" t="s">
        <v>1</v>
      </c>
      <c r="B3" s="7"/>
      <c r="C3" s="8" t="s">
        <v>2</v>
      </c>
      <c r="D3" s="9"/>
      <c r="E3" s="9"/>
      <c r="F3" s="2"/>
      <c r="G3" s="2"/>
    </row>
    <row r="4" spans="1:9" x14ac:dyDescent="0.2">
      <c r="A4" s="10"/>
      <c r="B4" s="11" t="s">
        <v>3</v>
      </c>
      <c r="C4" s="12">
        <v>1</v>
      </c>
      <c r="D4" s="9"/>
      <c r="E4" s="9"/>
      <c r="F4" s="2"/>
      <c r="G4" s="2"/>
    </row>
    <row r="5" spans="1:9" x14ac:dyDescent="0.2">
      <c r="A5" s="10"/>
      <c r="B5" s="49" t="s">
        <v>51</v>
      </c>
      <c r="C5" s="12">
        <v>0</v>
      </c>
      <c r="D5" s="9"/>
      <c r="E5" s="9"/>
      <c r="F5" s="2"/>
      <c r="G5" s="2"/>
    </row>
    <row r="6" spans="1:9" x14ac:dyDescent="0.2">
      <c r="A6" s="10"/>
      <c r="B6" s="11" t="s">
        <v>4</v>
      </c>
      <c r="C6" s="12">
        <v>0</v>
      </c>
      <c r="D6" s="9"/>
      <c r="E6" s="9"/>
      <c r="F6" s="2"/>
      <c r="G6" s="2"/>
    </row>
    <row r="7" spans="1:9" x14ac:dyDescent="0.2">
      <c r="A7" s="11"/>
      <c r="B7" s="11" t="s">
        <v>5</v>
      </c>
      <c r="C7" s="12">
        <v>0</v>
      </c>
      <c r="D7" s="2"/>
      <c r="E7" s="2"/>
      <c r="F7" s="2"/>
      <c r="G7" s="2"/>
    </row>
    <row r="8" spans="1:9" x14ac:dyDescent="0.2">
      <c r="A8" s="11"/>
      <c r="B8" s="11" t="s">
        <v>53</v>
      </c>
      <c r="C8" s="12">
        <v>0</v>
      </c>
      <c r="D8" s="2"/>
      <c r="E8" s="2"/>
      <c r="F8" s="2"/>
      <c r="G8" s="2"/>
    </row>
    <row r="9" spans="1:9" x14ac:dyDescent="0.2">
      <c r="A9" s="11"/>
      <c r="B9" s="11" t="s">
        <v>6</v>
      </c>
      <c r="C9" s="12">
        <v>25</v>
      </c>
      <c r="D9" s="2"/>
      <c r="E9" s="2"/>
      <c r="F9" s="2"/>
      <c r="G9" s="2"/>
    </row>
    <row r="10" spans="1:9" x14ac:dyDescent="0.2">
      <c r="A10" s="11"/>
      <c r="B10" s="11" t="s">
        <v>7</v>
      </c>
      <c r="C10" s="12">
        <v>2</v>
      </c>
      <c r="D10" s="2"/>
      <c r="E10" s="2"/>
      <c r="F10" s="2"/>
      <c r="G10" s="2"/>
    </row>
    <row r="11" spans="1:9" x14ac:dyDescent="0.2">
      <c r="A11" s="11"/>
      <c r="B11" s="11" t="s">
        <v>8</v>
      </c>
      <c r="C11" s="12">
        <v>0</v>
      </c>
      <c r="D11" s="2"/>
      <c r="E11" s="2"/>
      <c r="F11" s="2"/>
      <c r="G11" s="2"/>
    </row>
    <row r="12" spans="1:9" x14ac:dyDescent="0.2">
      <c r="A12" s="13"/>
      <c r="B12" s="13"/>
      <c r="C12" s="13"/>
      <c r="D12" s="14"/>
      <c r="E12" s="14"/>
      <c r="F12" s="2"/>
      <c r="G12" s="2"/>
      <c r="H12" s="2"/>
      <c r="I12" s="2"/>
    </row>
    <row r="13" spans="1:9" x14ac:dyDescent="0.2">
      <c r="A13" s="6" t="s">
        <v>9</v>
      </c>
      <c r="B13" s="7"/>
      <c r="C13" s="6" t="s">
        <v>10</v>
      </c>
      <c r="D13" s="8" t="s">
        <v>11</v>
      </c>
      <c r="E13" s="8" t="s">
        <v>79</v>
      </c>
      <c r="F13" s="8" t="s">
        <v>12</v>
      </c>
      <c r="G13" s="8" t="s">
        <v>13</v>
      </c>
      <c r="H13" s="2"/>
      <c r="I13" s="2"/>
    </row>
    <row r="14" spans="1:9" x14ac:dyDescent="0.2">
      <c r="A14" s="15" t="s">
        <v>14</v>
      </c>
      <c r="B14" s="16"/>
      <c r="C14" s="16"/>
      <c r="D14" s="17"/>
      <c r="E14" s="17"/>
      <c r="F14" s="17"/>
      <c r="G14" s="18"/>
      <c r="H14" s="2"/>
      <c r="I14" s="2"/>
    </row>
    <row r="15" spans="1:9" x14ac:dyDescent="0.2">
      <c r="A15" s="19" t="s">
        <v>15</v>
      </c>
      <c r="B15" s="20" t="s">
        <v>16</v>
      </c>
      <c r="C15" s="11" t="s">
        <v>17</v>
      </c>
      <c r="D15" s="21">
        <v>175</v>
      </c>
      <c r="E15" s="21">
        <f>D15*C9</f>
        <v>4375</v>
      </c>
      <c r="F15" s="23"/>
      <c r="G15" s="21">
        <f t="shared" ref="G15" si="0">SUM(E15:F15)</f>
        <v>4375</v>
      </c>
      <c r="H15" s="2"/>
      <c r="I15" s="2" t="s">
        <v>57</v>
      </c>
    </row>
    <row r="16" spans="1:9" x14ac:dyDescent="0.2">
      <c r="A16" s="24"/>
      <c r="B16" s="25" t="s">
        <v>18</v>
      </c>
      <c r="C16" s="25"/>
      <c r="D16" s="21"/>
      <c r="E16" s="26">
        <f>SUM(E15:E15)</f>
        <v>4375</v>
      </c>
      <c r="F16" s="26"/>
      <c r="G16" s="21">
        <f>SUM(G15)</f>
        <v>4375</v>
      </c>
      <c r="H16" s="2"/>
      <c r="I16" s="2"/>
    </row>
    <row r="17" spans="1:9" x14ac:dyDescent="0.2">
      <c r="A17" s="15" t="s">
        <v>61</v>
      </c>
      <c r="B17" s="16"/>
      <c r="C17" s="16"/>
      <c r="D17" s="18"/>
      <c r="E17" s="18"/>
      <c r="F17" s="17"/>
      <c r="G17" s="18"/>
      <c r="H17" s="2"/>
      <c r="I17" s="2"/>
    </row>
    <row r="18" spans="1:9" x14ac:dyDescent="0.2">
      <c r="A18" s="19" t="s">
        <v>19</v>
      </c>
      <c r="B18" s="11" t="s">
        <v>65</v>
      </c>
      <c r="C18" s="11"/>
      <c r="D18" s="21"/>
      <c r="E18" s="21">
        <f>'Food and Lodging'!C9</f>
        <v>866</v>
      </c>
      <c r="F18" s="12"/>
      <c r="G18" s="21">
        <f>E18</f>
        <v>866</v>
      </c>
      <c r="H18" s="2"/>
      <c r="I18" s="2"/>
    </row>
    <row r="19" spans="1:9" x14ac:dyDescent="0.2">
      <c r="A19" s="19" t="s">
        <v>63</v>
      </c>
      <c r="B19" s="11" t="s">
        <v>64</v>
      </c>
      <c r="C19" s="22"/>
      <c r="D19" s="21"/>
      <c r="E19" s="21">
        <f>'Food and Lodging'!H11</f>
        <v>1012</v>
      </c>
      <c r="F19" s="12"/>
      <c r="G19" s="21">
        <f>E19</f>
        <v>1012</v>
      </c>
      <c r="H19" s="2"/>
      <c r="I19" s="2"/>
    </row>
    <row r="20" spans="1:9" x14ac:dyDescent="0.2">
      <c r="A20" s="24"/>
      <c r="B20" s="25" t="s">
        <v>62</v>
      </c>
      <c r="C20" s="25"/>
      <c r="D20" s="21"/>
      <c r="E20" s="26">
        <f>SUM(E18)+E19</f>
        <v>1878</v>
      </c>
      <c r="F20" s="12"/>
      <c r="G20" s="26">
        <f>SUM(G18,G19)</f>
        <v>1878</v>
      </c>
      <c r="H20" s="2"/>
      <c r="I20" s="2"/>
    </row>
    <row r="21" spans="1:9" x14ac:dyDescent="0.2">
      <c r="A21" s="15" t="s">
        <v>20</v>
      </c>
      <c r="B21" s="16"/>
      <c r="C21" s="16"/>
      <c r="D21" s="18"/>
      <c r="E21" s="18"/>
      <c r="F21" s="17"/>
      <c r="G21" s="18"/>
      <c r="H21" s="2"/>
      <c r="I21" s="2"/>
    </row>
    <row r="22" spans="1:9" x14ac:dyDescent="0.2">
      <c r="A22" s="19" t="s">
        <v>21</v>
      </c>
      <c r="B22" s="11" t="s">
        <v>24</v>
      </c>
      <c r="C22" s="11" t="s">
        <v>50</v>
      </c>
      <c r="D22" s="21">
        <v>15</v>
      </c>
      <c r="E22" s="21">
        <f>D22*C2</f>
        <v>22.5</v>
      </c>
      <c r="F22" s="12"/>
      <c r="G22" s="21">
        <f t="shared" ref="G22:G24" si="1">SUM(E22:F22)</f>
        <v>22.5</v>
      </c>
      <c r="H22" s="2"/>
      <c r="I22" s="2"/>
    </row>
    <row r="23" spans="1:9" ht="12" customHeight="1" x14ac:dyDescent="0.2">
      <c r="A23" s="19" t="s">
        <v>23</v>
      </c>
      <c r="B23" s="11" t="s">
        <v>25</v>
      </c>
      <c r="C23" s="27" t="s">
        <v>26</v>
      </c>
      <c r="D23" s="21">
        <v>50</v>
      </c>
      <c r="E23" s="21">
        <v>50</v>
      </c>
      <c r="F23" s="12"/>
      <c r="G23" s="21">
        <f t="shared" si="1"/>
        <v>50</v>
      </c>
      <c r="H23" s="2"/>
      <c r="I23" s="2"/>
    </row>
    <row r="24" spans="1:9" x14ac:dyDescent="0.2">
      <c r="A24" s="19"/>
      <c r="B24" s="25" t="s">
        <v>27</v>
      </c>
      <c r="C24" s="25"/>
      <c r="D24" s="21"/>
      <c r="E24" s="26">
        <f>SUM(E22:E23)</f>
        <v>72.5</v>
      </c>
      <c r="F24" s="12"/>
      <c r="G24" s="43">
        <f t="shared" si="1"/>
        <v>72.5</v>
      </c>
      <c r="H24" s="2"/>
      <c r="I24" s="2"/>
    </row>
    <row r="25" spans="1:9" x14ac:dyDescent="0.2">
      <c r="A25" s="28" t="s">
        <v>28</v>
      </c>
      <c r="B25" s="16"/>
      <c r="C25" s="16"/>
      <c r="D25" s="18"/>
      <c r="E25" s="18"/>
      <c r="F25" s="17"/>
      <c r="G25" s="18"/>
      <c r="H25" s="2"/>
      <c r="I25" s="2"/>
    </row>
    <row r="26" spans="1:9" x14ac:dyDescent="0.2">
      <c r="A26" s="19" t="s">
        <v>29</v>
      </c>
      <c r="B26" s="11" t="s">
        <v>59</v>
      </c>
      <c r="C26" s="11" t="s">
        <v>22</v>
      </c>
      <c r="D26" s="21">
        <v>6</v>
      </c>
      <c r="E26" s="21">
        <f>D26*C9</f>
        <v>150</v>
      </c>
      <c r="F26" s="12"/>
      <c r="G26" s="21">
        <f>SUM(E26:F26)</f>
        <v>150</v>
      </c>
      <c r="H26" s="2"/>
      <c r="I26" s="2"/>
    </row>
    <row r="27" spans="1:9" x14ac:dyDescent="0.2">
      <c r="A27" s="19" t="s">
        <v>30</v>
      </c>
      <c r="B27" s="11" t="s">
        <v>31</v>
      </c>
      <c r="C27" s="11" t="s">
        <v>22</v>
      </c>
      <c r="D27" s="21">
        <v>500</v>
      </c>
      <c r="E27" s="21">
        <f>D27*C2*0.3</f>
        <v>225</v>
      </c>
      <c r="F27" s="12"/>
      <c r="G27" s="21">
        <f t="shared" ref="G27:G29" si="2">SUM(E27:F27)</f>
        <v>225</v>
      </c>
      <c r="H27" s="2"/>
      <c r="I27" s="2"/>
    </row>
    <row r="28" spans="1:9" x14ac:dyDescent="0.2">
      <c r="A28" s="19" t="s">
        <v>32</v>
      </c>
      <c r="B28" s="11" t="s">
        <v>33</v>
      </c>
      <c r="C28" s="11" t="s">
        <v>22</v>
      </c>
      <c r="D28" s="21">
        <v>350</v>
      </c>
      <c r="E28" s="21">
        <f>D28*C2*0.3</f>
        <v>157.5</v>
      </c>
      <c r="F28" s="12"/>
      <c r="G28" s="21">
        <f t="shared" si="2"/>
        <v>157.5</v>
      </c>
      <c r="H28" s="2"/>
      <c r="I28" s="2"/>
    </row>
    <row r="29" spans="1:9" x14ac:dyDescent="0.2">
      <c r="A29" s="19" t="s">
        <v>34</v>
      </c>
      <c r="B29" s="11" t="s">
        <v>35</v>
      </c>
      <c r="C29" s="11" t="s">
        <v>22</v>
      </c>
      <c r="D29" s="21">
        <v>250</v>
      </c>
      <c r="E29" s="21">
        <f>D29*C2*0.3</f>
        <v>112.5</v>
      </c>
      <c r="F29" s="12"/>
      <c r="G29" s="21">
        <f t="shared" si="2"/>
        <v>112.5</v>
      </c>
      <c r="H29" s="2"/>
      <c r="I29" s="2"/>
    </row>
    <row r="30" spans="1:9" x14ac:dyDescent="0.2">
      <c r="A30" s="24"/>
      <c r="B30" s="25" t="s">
        <v>36</v>
      </c>
      <c r="C30" s="25"/>
      <c r="D30" s="21"/>
      <c r="E30" s="26">
        <f>SUM(E26:E29)</f>
        <v>645</v>
      </c>
      <c r="F30" s="12"/>
      <c r="G30" s="43">
        <f>SUM(E30:F30)</f>
        <v>645</v>
      </c>
      <c r="H30" s="2"/>
      <c r="I30" s="2"/>
    </row>
    <row r="31" spans="1:9" x14ac:dyDescent="0.2">
      <c r="A31" s="29" t="s">
        <v>60</v>
      </c>
      <c r="B31" s="30"/>
      <c r="C31" s="30"/>
      <c r="D31" s="18"/>
      <c r="E31" s="18"/>
      <c r="F31" s="17"/>
      <c r="G31" s="18"/>
      <c r="H31" s="2"/>
      <c r="I31" s="2"/>
    </row>
    <row r="32" spans="1:9" x14ac:dyDescent="0.2">
      <c r="A32" s="19" t="s">
        <v>37</v>
      </c>
      <c r="B32" s="11" t="s">
        <v>58</v>
      </c>
      <c r="C32" s="11" t="s">
        <v>22</v>
      </c>
      <c r="D32" s="21">
        <v>11</v>
      </c>
      <c r="E32" s="21">
        <f>D32*0</f>
        <v>0</v>
      </c>
      <c r="F32" s="12"/>
      <c r="G32" s="21">
        <f t="shared" ref="G32" si="3">SUM(E32:F32)</f>
        <v>0</v>
      </c>
      <c r="H32" s="2"/>
      <c r="I32" s="2"/>
    </row>
    <row r="33" spans="1:10" x14ac:dyDescent="0.2">
      <c r="A33" s="19" t="s">
        <v>38</v>
      </c>
      <c r="B33" s="11" t="s">
        <v>52</v>
      </c>
      <c r="C33" s="11" t="s">
        <v>22</v>
      </c>
      <c r="D33" s="21">
        <v>16</v>
      </c>
      <c r="E33" s="21">
        <f>C9</f>
        <v>25</v>
      </c>
      <c r="F33" s="12"/>
      <c r="G33" s="21">
        <v>490</v>
      </c>
      <c r="H33" s="2"/>
      <c r="I33" s="2"/>
    </row>
    <row r="34" spans="1:10" x14ac:dyDescent="0.2">
      <c r="A34" s="24"/>
      <c r="B34" s="31" t="s">
        <v>39</v>
      </c>
      <c r="C34" s="31"/>
      <c r="D34" s="21"/>
      <c r="E34" s="26">
        <f>SUM(E32:E33)</f>
        <v>25</v>
      </c>
      <c r="F34" s="12"/>
      <c r="G34" s="43">
        <f t="shared" ref="G34" si="4">SUM(E34:F34)</f>
        <v>25</v>
      </c>
      <c r="H34" s="2"/>
      <c r="I34" s="2"/>
    </row>
    <row r="35" spans="1:10" x14ac:dyDescent="0.2">
      <c r="A35" s="29" t="s">
        <v>40</v>
      </c>
      <c r="B35" s="30"/>
      <c r="C35" s="30"/>
      <c r="D35" s="18"/>
      <c r="E35" s="18"/>
      <c r="F35" s="17"/>
      <c r="G35" s="18"/>
      <c r="H35" s="2"/>
      <c r="I35" s="2"/>
      <c r="J35" s="55"/>
    </row>
    <row r="36" spans="1:10" x14ac:dyDescent="0.2">
      <c r="A36" s="19" t="s">
        <v>41</v>
      </c>
      <c r="B36" s="11" t="s">
        <v>42</v>
      </c>
      <c r="C36" s="11" t="s">
        <v>22</v>
      </c>
      <c r="D36" s="21">
        <v>400</v>
      </c>
      <c r="E36" s="21">
        <f>D36*C2</f>
        <v>600</v>
      </c>
      <c r="F36" s="12"/>
      <c r="G36" s="21">
        <f>SUM(E36:F36)</f>
        <v>600</v>
      </c>
      <c r="H36" s="2"/>
      <c r="I36" s="2"/>
    </row>
    <row r="37" spans="1:10" x14ac:dyDescent="0.2">
      <c r="A37" s="19" t="s">
        <v>43</v>
      </c>
      <c r="B37" s="11" t="s">
        <v>42</v>
      </c>
      <c r="C37" s="11" t="s">
        <v>22</v>
      </c>
      <c r="D37" s="21">
        <v>400</v>
      </c>
      <c r="E37" s="21">
        <f>D37*C2</f>
        <v>600</v>
      </c>
      <c r="F37" s="12"/>
      <c r="G37" s="21">
        <f t="shared" ref="G37:G38" si="5">SUM(E37:F37)</f>
        <v>600</v>
      </c>
      <c r="H37" s="2"/>
      <c r="I37" s="2"/>
    </row>
    <row r="38" spans="1:10" x14ac:dyDescent="0.2">
      <c r="A38" s="19" t="s">
        <v>44</v>
      </c>
      <c r="B38" s="20" t="s">
        <v>46</v>
      </c>
      <c r="C38" s="20" t="s">
        <v>22</v>
      </c>
      <c r="D38" s="21">
        <v>280</v>
      </c>
      <c r="E38" s="21">
        <f>D38*C2</f>
        <v>420</v>
      </c>
      <c r="F38" s="12"/>
      <c r="G38" s="21">
        <f t="shared" si="5"/>
        <v>420</v>
      </c>
      <c r="H38" s="2"/>
      <c r="I38" s="2"/>
    </row>
    <row r="39" spans="1:10" x14ac:dyDescent="0.2">
      <c r="A39" s="19" t="s">
        <v>45</v>
      </c>
      <c r="B39" s="20" t="s">
        <v>56</v>
      </c>
      <c r="C39" s="20" t="s">
        <v>22</v>
      </c>
      <c r="D39" s="21">
        <v>16.25</v>
      </c>
      <c r="E39" s="21">
        <f>D39*C9</f>
        <v>406.25</v>
      </c>
      <c r="F39" s="12"/>
      <c r="G39" s="21">
        <f>E39</f>
        <v>406.25</v>
      </c>
      <c r="H39" s="2"/>
      <c r="I39" s="2"/>
    </row>
    <row r="40" spans="1:10" x14ac:dyDescent="0.2">
      <c r="A40" s="24"/>
      <c r="B40" s="31" t="s">
        <v>47</v>
      </c>
      <c r="C40" s="31"/>
      <c r="D40" s="12"/>
      <c r="E40" s="26">
        <f>SUM(E36:E39)</f>
        <v>2026.25</v>
      </c>
      <c r="F40" s="12"/>
      <c r="G40" s="43">
        <f>SUM(G36:G39)</f>
        <v>2026.25</v>
      </c>
      <c r="H40" s="2"/>
      <c r="I40" s="2"/>
    </row>
    <row r="41" spans="1:10" x14ac:dyDescent="0.2">
      <c r="A41" s="44"/>
      <c r="B41" s="45"/>
      <c r="C41" s="45"/>
      <c r="D41" s="17"/>
      <c r="E41" s="46"/>
      <c r="F41" s="17"/>
      <c r="G41" s="47"/>
      <c r="H41" s="2"/>
      <c r="I41" s="2"/>
    </row>
    <row r="42" spans="1:10" x14ac:dyDescent="0.2">
      <c r="A42" s="44"/>
      <c r="B42" s="45"/>
      <c r="C42" s="45"/>
      <c r="D42" s="17"/>
      <c r="E42" s="46"/>
      <c r="F42" s="17"/>
      <c r="G42" s="47"/>
      <c r="H42" s="2"/>
      <c r="I42" s="2"/>
    </row>
    <row r="43" spans="1:10" ht="15.75" x14ac:dyDescent="0.25">
      <c r="A43" s="44"/>
      <c r="B43" s="52" t="s">
        <v>55</v>
      </c>
      <c r="C43" s="45"/>
      <c r="D43" s="17"/>
      <c r="E43" s="46">
        <f>E40+E34+E30+E24+E20+E16</f>
        <v>9021.75</v>
      </c>
      <c r="F43" s="18">
        <f>12.5*C9</f>
        <v>312.5</v>
      </c>
      <c r="G43" s="47">
        <f>SUM(G16,G20,G24,G30,G34,G40)</f>
        <v>9021.75</v>
      </c>
      <c r="H43" s="53"/>
      <c r="I43" s="2"/>
    </row>
    <row r="44" spans="1:10" x14ac:dyDescent="0.2">
      <c r="A44" s="24"/>
      <c r="B44" s="42" t="s">
        <v>49</v>
      </c>
      <c r="C44" s="31"/>
      <c r="D44" s="12"/>
      <c r="E44" s="48">
        <f>G43*0.1</f>
        <v>902.17500000000007</v>
      </c>
      <c r="F44" s="12"/>
      <c r="G44" s="26"/>
      <c r="H44" s="53"/>
      <c r="I44" s="2"/>
    </row>
    <row r="45" spans="1:10" x14ac:dyDescent="0.2">
      <c r="A45" s="24"/>
      <c r="B45" s="50"/>
      <c r="C45" s="31"/>
      <c r="D45" s="12"/>
      <c r="E45" s="21"/>
      <c r="F45" s="12"/>
      <c r="G45" s="26"/>
      <c r="H45" s="2"/>
      <c r="I45" s="2"/>
    </row>
    <row r="46" spans="1:10" x14ac:dyDescent="0.2">
      <c r="A46" s="10"/>
      <c r="B46" s="32" t="s">
        <v>48</v>
      </c>
      <c r="C46" s="10"/>
      <c r="D46" s="12"/>
      <c r="E46" s="26"/>
      <c r="F46" s="33">
        <f>SUM(F16)</f>
        <v>0</v>
      </c>
      <c r="G46" s="26">
        <f>G43</f>
        <v>9021.75</v>
      </c>
      <c r="H46" s="53"/>
      <c r="I46" s="2"/>
    </row>
    <row r="47" spans="1:10" ht="15.75" x14ac:dyDescent="0.25">
      <c r="A47" s="34"/>
      <c r="B47" s="35" t="s">
        <v>78</v>
      </c>
      <c r="C47" s="36"/>
      <c r="D47" s="37"/>
      <c r="E47" s="38">
        <f>E43+E44</f>
        <v>9923.9249999999993</v>
      </c>
      <c r="F47" s="39"/>
      <c r="G47" s="40"/>
      <c r="H47" s="2"/>
      <c r="I47" s="2"/>
    </row>
    <row r="48" spans="1:10" ht="24" customHeight="1" x14ac:dyDescent="0.2">
      <c r="E48" s="41"/>
      <c r="F48" s="41"/>
      <c r="G48" s="2"/>
      <c r="H48" s="2"/>
      <c r="I48" s="2"/>
    </row>
    <row r="49" spans="5:9" x14ac:dyDescent="0.2">
      <c r="E49" s="54"/>
      <c r="G49" s="2"/>
      <c r="H49" s="2"/>
      <c r="I49" s="2"/>
    </row>
    <row r="50" spans="5:9" ht="14.1" customHeight="1" x14ac:dyDescent="0.2">
      <c r="I50" s="2"/>
    </row>
  </sheetData>
  <pageMargins left="0.7" right="0.7" top="0.75" bottom="0.75" header="0.3" footer="0.3"/>
  <pageSetup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workbookViewId="0">
      <selection activeCell="C9" sqref="C9"/>
    </sheetView>
  </sheetViews>
  <sheetFormatPr defaultRowHeight="15" x14ac:dyDescent="0.25"/>
  <cols>
    <col min="1" max="1" width="15.85546875" bestFit="1" customWidth="1"/>
    <col min="6" max="6" width="46.42578125" bestFit="1" customWidth="1"/>
    <col min="7" max="7" width="9.28515625" bestFit="1" customWidth="1"/>
    <col min="8" max="8" width="10.5703125" bestFit="1" customWidth="1"/>
  </cols>
  <sheetData>
    <row r="2" spans="1:9" x14ac:dyDescent="0.25">
      <c r="B2" s="59" t="s">
        <v>66</v>
      </c>
      <c r="C2" s="59"/>
      <c r="D2" s="59"/>
      <c r="E2" s="57"/>
      <c r="G2" s="59" t="s">
        <v>73</v>
      </c>
      <c r="H2" s="59"/>
      <c r="I2" s="59"/>
    </row>
    <row r="3" spans="1:9" x14ac:dyDescent="0.25">
      <c r="B3" t="s">
        <v>71</v>
      </c>
      <c r="C3" s="56"/>
      <c r="D3" s="56"/>
      <c r="E3" s="56"/>
      <c r="G3" t="s">
        <v>71</v>
      </c>
      <c r="H3" s="56"/>
      <c r="I3" s="56"/>
    </row>
    <row r="4" spans="1:9" x14ac:dyDescent="0.25">
      <c r="C4" s="56"/>
      <c r="D4" s="56"/>
      <c r="E4" s="56"/>
      <c r="H4" s="56"/>
      <c r="I4" s="56"/>
    </row>
    <row r="5" spans="1:9" x14ac:dyDescent="0.25">
      <c r="A5" t="s">
        <v>70</v>
      </c>
      <c r="C5" s="58">
        <v>300</v>
      </c>
      <c r="F5" t="s">
        <v>74</v>
      </c>
      <c r="G5" s="58">
        <f>1300/20</f>
        <v>65</v>
      </c>
      <c r="H5" s="58">
        <f>(G5*4)</f>
        <v>260</v>
      </c>
    </row>
    <row r="6" spans="1:9" x14ac:dyDescent="0.25">
      <c r="A6" t="s">
        <v>67</v>
      </c>
      <c r="B6" s="58">
        <v>25</v>
      </c>
      <c r="C6" s="58">
        <f>(B6*2)*7</f>
        <v>350</v>
      </c>
      <c r="F6" t="s">
        <v>77</v>
      </c>
      <c r="G6" s="58">
        <v>120</v>
      </c>
      <c r="H6" s="58">
        <f>G6</f>
        <v>120</v>
      </c>
    </row>
    <row r="7" spans="1:9" x14ac:dyDescent="0.25">
      <c r="A7" t="s">
        <v>68</v>
      </c>
      <c r="B7" s="58">
        <v>4.5</v>
      </c>
      <c r="C7" s="58">
        <f>(B7*2)*24</f>
        <v>216</v>
      </c>
      <c r="F7" t="s">
        <v>75</v>
      </c>
      <c r="G7" s="58">
        <v>30</v>
      </c>
      <c r="H7" s="58">
        <f>(G7*2)*5</f>
        <v>300</v>
      </c>
    </row>
    <row r="8" spans="1:9" x14ac:dyDescent="0.25">
      <c r="A8" t="s">
        <v>69</v>
      </c>
      <c r="B8" s="58">
        <v>45</v>
      </c>
      <c r="C8" s="58">
        <f>B8</f>
        <v>45</v>
      </c>
      <c r="F8" t="s">
        <v>76</v>
      </c>
      <c r="G8" s="58">
        <v>20</v>
      </c>
      <c r="H8" s="58">
        <f>(G8*2)*2</f>
        <v>80</v>
      </c>
    </row>
    <row r="9" spans="1:9" x14ac:dyDescent="0.25">
      <c r="A9" t="s">
        <v>72</v>
      </c>
      <c r="C9" s="58">
        <f>SUM(C5:C7)</f>
        <v>866</v>
      </c>
      <c r="F9" t="s">
        <v>68</v>
      </c>
      <c r="G9" s="58">
        <v>6</v>
      </c>
      <c r="H9" s="58">
        <f>(G9*2)*21</f>
        <v>252</v>
      </c>
    </row>
    <row r="10" spans="1:9" x14ac:dyDescent="0.25">
      <c r="F10" t="s">
        <v>69</v>
      </c>
      <c r="G10" s="58">
        <v>8</v>
      </c>
      <c r="H10" s="58">
        <f>G10*4</f>
        <v>32</v>
      </c>
    </row>
    <row r="11" spans="1:9" x14ac:dyDescent="0.25">
      <c r="F11" t="s">
        <v>72</v>
      </c>
      <c r="G11" s="58"/>
      <c r="H11" s="58">
        <f>SUM(H5:H9)</f>
        <v>1012</v>
      </c>
    </row>
  </sheetData>
  <mergeCells count="2">
    <mergeCell ref="B2:D2"/>
    <mergeCell ref="G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Laird Budget</vt:lpstr>
      <vt:lpstr>Food and Lodging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Andino</dc:creator>
  <cp:lastModifiedBy>Jamin</cp:lastModifiedBy>
  <cp:lastPrinted>2012-08-20T14:38:54Z</cp:lastPrinted>
  <dcterms:created xsi:type="dcterms:W3CDTF">2012-08-08T15:22:04Z</dcterms:created>
  <dcterms:modified xsi:type="dcterms:W3CDTF">2014-02-13T18:40:09Z</dcterms:modified>
</cp:coreProperties>
</file>