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0" windowWidth="10965" windowHeight="7920" activeTab="0"/>
  </bookViews>
  <sheets>
    <sheet name="Budget" sheetId="1" r:id="rId1"/>
    <sheet name="Labor &amp; Materials" sheetId="2" r:id="rId2"/>
    <sheet name="Staff" sheetId="3" r:id="rId3"/>
    <sheet name="Beneficiaries" sheetId="4" r:id="rId4"/>
  </sheets>
  <definedNames/>
  <calcPr fullCalcOnLoad="1"/>
</workbook>
</file>

<file path=xl/sharedStrings.xml><?xml version="1.0" encoding="utf-8"?>
<sst xmlns="http://schemas.openxmlformats.org/spreadsheetml/2006/main" count="80" uniqueCount="66">
  <si>
    <t>Ecofogon</t>
  </si>
  <si>
    <t>New Well</t>
  </si>
  <si>
    <t>Latrine</t>
  </si>
  <si>
    <t>Well Repair</t>
  </si>
  <si>
    <t>Lavanderos</t>
  </si>
  <si>
    <t>Type</t>
  </si>
  <si>
    <t>Price</t>
  </si>
  <si>
    <t>Number</t>
  </si>
  <si>
    <t>Days Labor</t>
  </si>
  <si>
    <t>Total Days</t>
  </si>
  <si>
    <t>PROJECT EXPENSES</t>
  </si>
  <si>
    <t>SOURCES OF FUNDING</t>
  </si>
  <si>
    <t>Description</t>
  </si>
  <si>
    <t>Total ($)</t>
  </si>
  <si>
    <t>Cost Structure</t>
  </si>
  <si>
    <t>Community</t>
  </si>
  <si>
    <t>Regional office expenses</t>
  </si>
  <si>
    <t>Administration and accounting</t>
  </si>
  <si>
    <t>Indirect Expenses</t>
  </si>
  <si>
    <t>Travel to the communities</t>
  </si>
  <si>
    <t>Hygiene workshops</t>
  </si>
  <si>
    <t>Construction materials</t>
  </si>
  <si>
    <t>Project labor</t>
  </si>
  <si>
    <t>Direct Expenses</t>
  </si>
  <si>
    <t>Total</t>
  </si>
  <si>
    <t>Total Value Labor</t>
  </si>
  <si>
    <t>Total Value Materials</t>
  </si>
  <si>
    <t>Exchange Rate (C/$)</t>
  </si>
  <si>
    <t>Cost/person</t>
  </si>
  <si>
    <t xml:space="preserve"> </t>
  </si>
  <si>
    <t>MAG</t>
  </si>
  <si>
    <t>Most staff with a bit of time are getting $400-500.</t>
  </si>
  <si>
    <t>Months</t>
  </si>
  <si>
    <t>% of Time</t>
  </si>
  <si>
    <t>Salary</t>
  </si>
  <si>
    <t>Benefits</t>
  </si>
  <si>
    <t>Water Sanitation</t>
  </si>
  <si>
    <t>Education</t>
  </si>
  <si>
    <t>Reforestation</t>
  </si>
  <si>
    <t>Regional Coordinator</t>
  </si>
  <si>
    <t>Department</t>
  </si>
  <si>
    <t>Municipio</t>
  </si>
  <si>
    <t>Boys</t>
  </si>
  <si>
    <t>Girls</t>
  </si>
  <si>
    <t>Number of people benefitted</t>
  </si>
  <si>
    <t>Construction materials includes material cost and transporation</t>
  </si>
  <si>
    <t>Travel to communities includes per diem and motorycle expenses'</t>
  </si>
  <si>
    <t>Handwashing Station</t>
  </si>
  <si>
    <t>Municipality + Community</t>
  </si>
  <si>
    <t>Other Donors</t>
  </si>
  <si>
    <t>Leon</t>
  </si>
  <si>
    <t>Project staff</t>
  </si>
  <si>
    <t>Water and sanitation: $450 per month. plus 42% benefits.</t>
  </si>
  <si>
    <t>Education: $350</t>
  </si>
  <si>
    <t>Reforestation: $350</t>
  </si>
  <si>
    <t>El Sauce</t>
  </si>
  <si>
    <t>Men</t>
  </si>
  <si>
    <t>Women</t>
  </si>
  <si>
    <t>Average daily wage</t>
  </si>
  <si>
    <t>El Guanacaste</t>
  </si>
  <si>
    <t>Families</t>
  </si>
  <si>
    <t>BPN</t>
  </si>
  <si>
    <t>71 latrines</t>
  </si>
  <si>
    <t>Regional coordinator gets $50 per month more (all watsan).</t>
  </si>
  <si>
    <t>BPN cost/person</t>
  </si>
  <si>
    <t>Community: El Guanacaste</t>
  </si>
</sst>
</file>

<file path=xl/styles.xml><?xml version="1.0" encoding="utf-8"?>
<styleSheet xmlns="http://schemas.openxmlformats.org/spreadsheetml/2006/main">
  <numFmts count="23">
    <numFmt numFmtId="5" formatCode="&quot;C$&quot;\ #,##0;&quot;C$&quot;\ \-#,##0"/>
    <numFmt numFmtId="6" formatCode="&quot;C$&quot;\ #,##0;[Red]&quot;C$&quot;\ \-#,##0"/>
    <numFmt numFmtId="7" formatCode="&quot;C$&quot;\ #,##0.00;&quot;C$&quot;\ \-#,##0.00"/>
    <numFmt numFmtId="8" formatCode="&quot;C$&quot;\ #,##0.00;[Red]&quot;C$&quot;\ \-#,##0.00"/>
    <numFmt numFmtId="42" formatCode="_ &quot;C$&quot;\ * #,##0_ ;_ &quot;C$&quot;\ * \-#,##0_ ;_ &quot;C$&quot;\ * &quot;-&quot;_ ;_ @_ "/>
    <numFmt numFmtId="41" formatCode="_ * #,##0_ ;_ * \-#,##0_ ;_ * &quot;-&quot;_ ;_ @_ "/>
    <numFmt numFmtId="44" formatCode="_ &quot;C$&quot;\ * #,##0.00_ ;_ &quot;C$&quot;\ * \-#,##0.00_ ;_ &quot;C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20" borderId="0" xfId="0" applyFont="1" applyFill="1" applyAlignment="1">
      <alignment horizontal="center"/>
    </xf>
    <xf numFmtId="0" fontId="2" fillId="20" borderId="0" xfId="0" applyFont="1" applyFill="1" applyAlignment="1">
      <alignment/>
    </xf>
    <xf numFmtId="0" fontId="0" fillId="0" borderId="10" xfId="0" applyBorder="1" applyAlignment="1">
      <alignment/>
    </xf>
    <xf numFmtId="173" fontId="0" fillId="0" borderId="10" xfId="52" applyNumberFormat="1" applyFont="1" applyBorder="1" applyAlignment="1">
      <alignment/>
    </xf>
    <xf numFmtId="170" fontId="0" fillId="0" borderId="10" xfId="52" applyFont="1" applyBorder="1" applyAlignment="1">
      <alignment/>
    </xf>
    <xf numFmtId="0" fontId="0" fillId="0" borderId="11" xfId="0" applyFill="1" applyBorder="1" applyAlignment="1">
      <alignment/>
    </xf>
    <xf numFmtId="170" fontId="0" fillId="0" borderId="11" xfId="52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2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 horizontal="right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right"/>
    </xf>
    <xf numFmtId="9" fontId="0" fillId="0" borderId="14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9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14" xfId="0" applyNumberFormat="1" applyBorder="1" applyAlignment="1">
      <alignment horizontal="right"/>
    </xf>
    <xf numFmtId="0" fontId="2" fillId="20" borderId="12" xfId="0" applyFont="1" applyFill="1" applyBorder="1" applyAlignment="1">
      <alignment/>
    </xf>
    <xf numFmtId="3" fontId="2" fillId="20" borderId="17" xfId="0" applyNumberFormat="1" applyFont="1" applyFill="1" applyBorder="1" applyAlignment="1">
      <alignment horizontal="right"/>
    </xf>
    <xf numFmtId="9" fontId="0" fillId="20" borderId="12" xfId="0" applyNumberFormat="1" applyFill="1" applyBorder="1" applyAlignment="1">
      <alignment horizontal="right"/>
    </xf>
    <xf numFmtId="3" fontId="2" fillId="20" borderId="12" xfId="0" applyNumberFormat="1" applyFont="1" applyFill="1" applyBorder="1" applyAlignment="1">
      <alignment horizontal="right"/>
    </xf>
    <xf numFmtId="170" fontId="3" fillId="0" borderId="0" xfId="52" applyFont="1" applyAlignment="1">
      <alignment/>
    </xf>
    <xf numFmtId="173" fontId="0" fillId="0" borderId="0" xfId="52" applyNumberFormat="1" applyFont="1" applyAlignment="1">
      <alignment/>
    </xf>
    <xf numFmtId="9" fontId="0" fillId="0" borderId="0" xfId="57" applyFont="1" applyAlignment="1">
      <alignment/>
    </xf>
    <xf numFmtId="9" fontId="2" fillId="20" borderId="12" xfId="57" applyFont="1" applyFill="1" applyBorder="1" applyAlignment="1">
      <alignment horizontal="right"/>
    </xf>
    <xf numFmtId="9" fontId="2" fillId="0" borderId="0" xfId="57" applyFont="1" applyAlignment="1">
      <alignment/>
    </xf>
    <xf numFmtId="0" fontId="2" fillId="0" borderId="0" xfId="0" applyFont="1" applyFill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22" borderId="12" xfId="0" applyNumberFormat="1" applyFill="1" applyBorder="1" applyAlignment="1">
      <alignment horizontal="right"/>
    </xf>
    <xf numFmtId="3" fontId="2" fillId="22" borderId="14" xfId="0" applyNumberFormat="1" applyFont="1" applyFill="1" applyBorder="1" applyAlignment="1">
      <alignment horizontal="right"/>
    </xf>
    <xf numFmtId="3" fontId="2" fillId="22" borderId="12" xfId="0" applyNumberFormat="1" applyFont="1" applyFill="1" applyBorder="1" applyAlignment="1">
      <alignment horizontal="right"/>
    </xf>
    <xf numFmtId="9" fontId="2" fillId="22" borderId="12" xfId="57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25" borderId="0" xfId="0" applyFill="1" applyAlignment="1">
      <alignment/>
    </xf>
    <xf numFmtId="0" fontId="2" fillId="20" borderId="10" xfId="0" applyFont="1" applyFill="1" applyBorder="1" applyAlignment="1">
      <alignment horizontal="center"/>
    </xf>
    <xf numFmtId="3" fontId="0" fillId="24" borderId="17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3" fontId="0" fillId="24" borderId="12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0" borderId="19" xfId="0" applyFont="1" applyFill="1" applyBorder="1" applyAlignment="1">
      <alignment horizontal="center" wrapText="1"/>
    </xf>
    <xf numFmtId="0" fontId="4" fillId="20" borderId="20" xfId="0" applyFont="1" applyFill="1" applyBorder="1" applyAlignment="1">
      <alignment horizontal="center" wrapText="1"/>
    </xf>
    <xf numFmtId="0" fontId="4" fillId="20" borderId="1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zoomScalePageLayoutView="0" workbookViewId="0" topLeftCell="A1">
      <selection activeCell="O11" sqref="O11"/>
    </sheetView>
  </sheetViews>
  <sheetFormatPr defaultColWidth="11.421875" defaultRowHeight="12.75"/>
  <cols>
    <col min="1" max="1" width="30.421875" style="0" customWidth="1"/>
    <col min="2" max="2" width="2.140625" style="0" customWidth="1"/>
    <col min="3" max="3" width="11.28125" style="0" bestFit="1" customWidth="1"/>
    <col min="4" max="4" width="2.28125" style="0" customWidth="1"/>
    <col min="5" max="5" width="8.421875" style="0" bestFit="1" customWidth="1"/>
    <col min="6" max="6" width="1.8515625" style="0" customWidth="1"/>
    <col min="7" max="7" width="11.8515625" style="0" customWidth="1"/>
    <col min="8" max="8" width="2.28125" style="0" customWidth="1"/>
    <col min="9" max="9" width="10.00390625" style="0" customWidth="1"/>
    <col min="10" max="10" width="2.28125" style="0" customWidth="1"/>
    <col min="11" max="11" width="11.140625" style="0" customWidth="1"/>
    <col min="12" max="16384" width="9.140625" style="0" customWidth="1"/>
  </cols>
  <sheetData>
    <row r="1" spans="1:11" ht="12.75">
      <c r="A1" s="63" t="s">
        <v>10</v>
      </c>
      <c r="B1" s="63"/>
      <c r="C1" s="63"/>
      <c r="D1" s="63"/>
      <c r="E1" s="63"/>
      <c r="G1" s="64" t="s">
        <v>11</v>
      </c>
      <c r="H1" s="64"/>
      <c r="I1" s="64"/>
      <c r="J1" s="64"/>
      <c r="K1" s="64"/>
    </row>
    <row r="2" ht="13.5" thickBot="1"/>
    <row r="3" spans="1:11" ht="34.5" thickBot="1">
      <c r="A3" s="10" t="s">
        <v>12</v>
      </c>
      <c r="B3" s="11"/>
      <c r="C3" s="10" t="s">
        <v>13</v>
      </c>
      <c r="D3" s="11"/>
      <c r="E3" s="12" t="s">
        <v>14</v>
      </c>
      <c r="G3" s="12" t="s">
        <v>61</v>
      </c>
      <c r="H3" s="11"/>
      <c r="I3" s="12" t="s">
        <v>49</v>
      </c>
      <c r="J3" s="11"/>
      <c r="K3" s="12" t="s">
        <v>48</v>
      </c>
    </row>
    <row r="4" spans="1:10" ht="13.5" thickBot="1">
      <c r="A4" s="9"/>
      <c r="B4" s="11"/>
      <c r="C4" s="39"/>
      <c r="D4" s="11"/>
      <c r="E4" s="13"/>
      <c r="H4" s="11"/>
      <c r="J4" s="11"/>
    </row>
    <row r="5" spans="1:18" ht="13.5" thickBot="1">
      <c r="A5" s="14" t="s">
        <v>16</v>
      </c>
      <c r="B5" s="15"/>
      <c r="C5" s="55">
        <v>300</v>
      </c>
      <c r="D5" s="11"/>
      <c r="E5" s="17">
        <f>C5/C16</f>
        <v>0.009330687609141334</v>
      </c>
      <c r="G5" s="45">
        <v>188</v>
      </c>
      <c r="H5" s="11"/>
      <c r="I5" s="16">
        <f>C5-G5-K5</f>
        <v>112</v>
      </c>
      <c r="J5" s="11"/>
      <c r="K5" s="16">
        <v>0</v>
      </c>
      <c r="R5" s="44">
        <f>C5-G5-I5-K5</f>
        <v>0</v>
      </c>
    </row>
    <row r="6" spans="1:18" ht="13.5" thickBot="1">
      <c r="A6" s="18" t="s">
        <v>17</v>
      </c>
      <c r="B6" s="15"/>
      <c r="C6" s="40">
        <f>(C5+SUM(C9:C12))*0.12</f>
        <v>3185.8875</v>
      </c>
      <c r="D6" s="11"/>
      <c r="E6" s="20">
        <f>C6/C16</f>
        <v>0.09908840340122753</v>
      </c>
      <c r="G6" s="45">
        <f>C6-I6</f>
        <v>2366.2799999999997</v>
      </c>
      <c r="H6" s="11"/>
      <c r="I6" s="40">
        <f>(I5+SUM(I9:I12))*0.12</f>
        <v>819.6075</v>
      </c>
      <c r="J6" s="11"/>
      <c r="K6" s="16">
        <v>0</v>
      </c>
      <c r="R6" s="44">
        <f>C6-G6-I6-K6</f>
        <v>1.1368683772161603E-13</v>
      </c>
    </row>
    <row r="7" spans="1:18" ht="13.5" thickBot="1">
      <c r="A7" s="21" t="s">
        <v>18</v>
      </c>
      <c r="B7" s="22"/>
      <c r="C7" s="41">
        <f>SUM(C5:C6)</f>
        <v>3485.8875</v>
      </c>
      <c r="D7" s="24"/>
      <c r="E7" s="25">
        <f>C7/C16</f>
        <v>0.10841909101036887</v>
      </c>
      <c r="G7" s="46">
        <f>SUM(G5:G6)</f>
        <v>2554.2799999999997</v>
      </c>
      <c r="H7" s="24"/>
      <c r="I7" s="26">
        <f>SUM(I5:I6)</f>
        <v>931.6075</v>
      </c>
      <c r="J7" s="24"/>
      <c r="K7" s="26">
        <v>0</v>
      </c>
      <c r="R7" s="44">
        <f>C7-G7-I7-K7</f>
        <v>1.1368683772161603E-13</v>
      </c>
    </row>
    <row r="8" spans="1:18" ht="13.5" thickBot="1">
      <c r="A8" s="27"/>
      <c r="B8" s="11"/>
      <c r="C8" s="42"/>
      <c r="D8" s="11"/>
      <c r="E8" s="11"/>
      <c r="G8" s="28"/>
      <c r="H8" s="11"/>
      <c r="I8" s="28"/>
      <c r="J8" s="11"/>
      <c r="K8" s="28"/>
      <c r="R8" s="44">
        <f>C8-G8-I8-K8</f>
        <v>0</v>
      </c>
    </row>
    <row r="9" spans="1:18" ht="13.5" thickBot="1">
      <c r="A9" s="14" t="s">
        <v>19</v>
      </c>
      <c r="B9" s="15"/>
      <c r="C9" s="53">
        <v>250</v>
      </c>
      <c r="D9" s="11"/>
      <c r="E9" s="17">
        <f>C9/C16</f>
        <v>0.007775573007617779</v>
      </c>
      <c r="G9" s="45">
        <v>138</v>
      </c>
      <c r="H9" s="11"/>
      <c r="I9" s="16">
        <f>C9-G9-K9</f>
        <v>112</v>
      </c>
      <c r="J9" s="11"/>
      <c r="K9" s="16">
        <v>0</v>
      </c>
      <c r="R9" s="44">
        <f>C9-G9-I9-K9</f>
        <v>0</v>
      </c>
    </row>
    <row r="10" spans="1:18" ht="13.5" thickBot="1">
      <c r="A10" s="57" t="s">
        <v>51</v>
      </c>
      <c r="B10" s="15"/>
      <c r="C10" s="43">
        <f>Staff!F13</f>
        <v>849.0625</v>
      </c>
      <c r="D10" s="11"/>
      <c r="E10" s="17">
        <f>C10/C16</f>
        <v>0.02640778982712188</v>
      </c>
      <c r="G10" s="45">
        <v>467</v>
      </c>
      <c r="H10" s="11"/>
      <c r="I10" s="16">
        <f>C10-G10-K10</f>
        <v>382.0625</v>
      </c>
      <c r="J10" s="11"/>
      <c r="K10" s="16">
        <v>0</v>
      </c>
      <c r="R10" s="44">
        <f>C10-G10-I10-K10</f>
        <v>0</v>
      </c>
    </row>
    <row r="11" spans="1:18" ht="13.5" thickBot="1">
      <c r="A11" s="18" t="s">
        <v>20</v>
      </c>
      <c r="B11" s="15"/>
      <c r="C11" s="54">
        <v>300</v>
      </c>
      <c r="D11" s="11"/>
      <c r="E11" s="20">
        <f>C11/C16</f>
        <v>0.009330687609141334</v>
      </c>
      <c r="G11" s="45">
        <v>50</v>
      </c>
      <c r="H11" s="11"/>
      <c r="I11" s="16">
        <f>C11-G11-K11</f>
        <v>250</v>
      </c>
      <c r="J11" s="11"/>
      <c r="K11" s="29">
        <v>0</v>
      </c>
      <c r="R11" s="44">
        <f>C11-G11-I11-K11</f>
        <v>0</v>
      </c>
    </row>
    <row r="12" spans="1:18" ht="13.5" thickBot="1">
      <c r="A12" s="18" t="s">
        <v>21</v>
      </c>
      <c r="B12" s="15"/>
      <c r="C12" s="19">
        <f>'Labor &amp; Materials'!I9</f>
        <v>24850</v>
      </c>
      <c r="D12" s="11"/>
      <c r="E12" s="20">
        <f>C12/C16</f>
        <v>0.7728919569572071</v>
      </c>
      <c r="G12" s="45">
        <v>12500</v>
      </c>
      <c r="H12" s="11"/>
      <c r="I12" s="16">
        <f>C12-G12-K12</f>
        <v>5974</v>
      </c>
      <c r="J12" s="11"/>
      <c r="K12" s="29">
        <f>C12*0.1+3891</f>
        <v>6376</v>
      </c>
      <c r="L12" s="44"/>
      <c r="R12" s="44">
        <f>C12-G12-I12-K12</f>
        <v>0</v>
      </c>
    </row>
    <row r="13" spans="1:18" ht="13.5" thickBot="1">
      <c r="A13" s="18" t="s">
        <v>22</v>
      </c>
      <c r="B13" s="15"/>
      <c r="C13" s="19">
        <f>'Labor &amp; Materials'!G9</f>
        <v>2417.021276595745</v>
      </c>
      <c r="D13" s="11"/>
      <c r="E13" s="20">
        <f>C13/C16</f>
        <v>0.07517490158854295</v>
      </c>
      <c r="G13" s="45">
        <v>0</v>
      </c>
      <c r="H13" s="11"/>
      <c r="I13" s="16">
        <f>C13-(G13+K13)</f>
        <v>0</v>
      </c>
      <c r="J13" s="11"/>
      <c r="K13" s="29">
        <f>C13</f>
        <v>2417.021276595745</v>
      </c>
      <c r="R13" s="44">
        <f>C13-G13-I13-K13</f>
        <v>0</v>
      </c>
    </row>
    <row r="14" spans="1:18" ht="13.5" thickBot="1">
      <c r="A14" s="21" t="s">
        <v>23</v>
      </c>
      <c r="B14" s="22"/>
      <c r="C14" s="23">
        <f>SUM(C9:C13)</f>
        <v>28666.083776595744</v>
      </c>
      <c r="D14" s="24"/>
      <c r="E14" s="25">
        <f>C14/C16</f>
        <v>0.891580908989631</v>
      </c>
      <c r="G14" s="47">
        <f>SUM(G9:G13)</f>
        <v>13155</v>
      </c>
      <c r="H14" s="24"/>
      <c r="I14" s="26">
        <f>SUM(I9:I13)</f>
        <v>6718.0625</v>
      </c>
      <c r="J14" s="24"/>
      <c r="K14" s="26">
        <f>SUM(K9:K13)</f>
        <v>8793.021276595744</v>
      </c>
      <c r="R14" s="44">
        <f>C14-G14-I14-K14</f>
        <v>0</v>
      </c>
    </row>
    <row r="15" spans="1:18" ht="13.5" thickBot="1">
      <c r="A15" s="11"/>
      <c r="B15" s="11"/>
      <c r="C15" s="28"/>
      <c r="D15" s="11"/>
      <c r="E15" s="11"/>
      <c r="G15" s="28"/>
      <c r="H15" s="11"/>
      <c r="I15" s="28"/>
      <c r="J15" s="11"/>
      <c r="K15" s="28"/>
      <c r="R15" s="44">
        <f>C15-G15-I15-K15</f>
        <v>0</v>
      </c>
    </row>
    <row r="16" spans="1:18" ht="13.5" thickBot="1">
      <c r="A16" s="30" t="s">
        <v>24</v>
      </c>
      <c r="B16" s="22"/>
      <c r="C16" s="31">
        <f>C7+C14</f>
        <v>32151.971276595745</v>
      </c>
      <c r="D16" s="24"/>
      <c r="E16" s="32">
        <f>C16/C16</f>
        <v>1</v>
      </c>
      <c r="G16" s="47">
        <f>G14+G7</f>
        <v>15709.279999999999</v>
      </c>
      <c r="H16" s="24"/>
      <c r="I16" s="33">
        <f>I14+I7</f>
        <v>7649.67</v>
      </c>
      <c r="J16" s="24"/>
      <c r="K16" s="33">
        <f>K14+K7</f>
        <v>8793.021276595744</v>
      </c>
      <c r="L16" s="44"/>
      <c r="M16" t="s">
        <v>29</v>
      </c>
      <c r="R16" s="44">
        <f>C16-G16-I16-K16</f>
        <v>0</v>
      </c>
    </row>
    <row r="17" ht="13.5" thickBot="1">
      <c r="R17" s="44">
        <f>C17-G17-I17-K17</f>
        <v>0</v>
      </c>
    </row>
    <row r="18" spans="3:18" ht="13.5" thickBot="1">
      <c r="C18" s="65" t="s">
        <v>14</v>
      </c>
      <c r="D18" s="66"/>
      <c r="E18" s="67"/>
      <c r="F18" s="36"/>
      <c r="G18" s="48">
        <f>G16/C16</f>
        <v>0.48859461414843924</v>
      </c>
      <c r="H18" s="38"/>
      <c r="I18" s="37">
        <f>I16/C16</f>
        <v>0.23792227027673396</v>
      </c>
      <c r="J18" s="38"/>
      <c r="K18" s="37">
        <f>K16/C16</f>
        <v>0.27348311557482674</v>
      </c>
      <c r="R18" s="44"/>
    </row>
    <row r="20" ht="12.75">
      <c r="A20" s="59" t="s">
        <v>65</v>
      </c>
    </row>
    <row r="21" spans="1:3" ht="12.75">
      <c r="A21" t="s">
        <v>44</v>
      </c>
      <c r="C21" s="62">
        <f>Beneficiaries!I5</f>
        <v>313</v>
      </c>
    </row>
    <row r="22" spans="1:3" ht="12.75">
      <c r="A22" t="s">
        <v>28</v>
      </c>
      <c r="C22" s="35">
        <f>C16/C21</f>
        <v>102.72195296036979</v>
      </c>
    </row>
    <row r="23" spans="1:3" ht="12.75">
      <c r="A23" t="s">
        <v>64</v>
      </c>
      <c r="C23" s="35">
        <f>G16/C21</f>
        <v>50.189392971246</v>
      </c>
    </row>
    <row r="25" ht="12.75">
      <c r="C25" s="44"/>
    </row>
    <row r="26" ht="12.75">
      <c r="A26" s="56" t="s">
        <v>45</v>
      </c>
    </row>
    <row r="27" ht="12.75">
      <c r="A27" s="56" t="s">
        <v>46</v>
      </c>
    </row>
  </sheetData>
  <sheetProtection/>
  <mergeCells count="3">
    <mergeCell ref="A1:E1"/>
    <mergeCell ref="G1:K1"/>
    <mergeCell ref="C18:E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="95" zoomScaleNormal="95" zoomScalePageLayoutView="0" workbookViewId="0" topLeftCell="A1">
      <selection activeCell="I7" sqref="I7"/>
    </sheetView>
  </sheetViews>
  <sheetFormatPr defaultColWidth="11.421875" defaultRowHeight="12.75"/>
  <cols>
    <col min="1" max="1" width="27.57421875" style="0" customWidth="1"/>
    <col min="2" max="2" width="10.57421875" style="0" bestFit="1" customWidth="1"/>
    <col min="3" max="3" width="9.140625" style="0" customWidth="1"/>
    <col min="4" max="5" width="11.140625" style="0" bestFit="1" customWidth="1"/>
    <col min="6" max="6" width="2.28125" style="0" customWidth="1"/>
    <col min="7" max="7" width="17.57421875" style="0" bestFit="1" customWidth="1"/>
    <col min="8" max="8" width="1.57421875" style="0" customWidth="1"/>
    <col min="9" max="9" width="20.57421875" style="0" bestFit="1" customWidth="1"/>
    <col min="10" max="16384" width="9.140625" style="0" customWidth="1"/>
  </cols>
  <sheetData>
    <row r="1" spans="1:9" ht="12.75">
      <c r="A1" s="1" t="s">
        <v>5</v>
      </c>
      <c r="B1" s="1" t="s">
        <v>6</v>
      </c>
      <c r="C1" s="2" t="s">
        <v>7</v>
      </c>
      <c r="D1" s="2" t="s">
        <v>8</v>
      </c>
      <c r="E1" s="2" t="s">
        <v>9</v>
      </c>
      <c r="G1" s="2" t="s">
        <v>25</v>
      </c>
      <c r="I1" s="2" t="s">
        <v>26</v>
      </c>
    </row>
    <row r="2" spans="1:9" ht="12.75">
      <c r="A2" s="3" t="s">
        <v>0</v>
      </c>
      <c r="B2" s="4">
        <v>150</v>
      </c>
      <c r="C2" s="49">
        <v>0</v>
      </c>
      <c r="D2" s="3">
        <v>10</v>
      </c>
      <c r="E2" s="3">
        <f aca="true" t="shared" si="0" ref="E2:E8">C2*D2</f>
        <v>0</v>
      </c>
      <c r="G2" s="5">
        <f aca="true" t="shared" si="1" ref="G2:G8">E2*$B$11</f>
        <v>0</v>
      </c>
      <c r="I2" s="5">
        <f aca="true" t="shared" si="2" ref="I2:I8">C2*B2</f>
        <v>0</v>
      </c>
    </row>
    <row r="3" spans="1:9" ht="12.75">
      <c r="A3" s="3" t="s">
        <v>30</v>
      </c>
      <c r="B3" s="4">
        <v>0</v>
      </c>
      <c r="C3" s="49">
        <v>0</v>
      </c>
      <c r="D3" s="49">
        <v>900</v>
      </c>
      <c r="E3" s="3">
        <f t="shared" si="0"/>
        <v>0</v>
      </c>
      <c r="G3" s="5">
        <f t="shared" si="1"/>
        <v>0</v>
      </c>
      <c r="I3" s="5">
        <f>C3*B3</f>
        <v>0</v>
      </c>
    </row>
    <row r="4" spans="1:9" ht="12.75">
      <c r="A4" s="3" t="s">
        <v>1</v>
      </c>
      <c r="B4" s="4">
        <v>2000</v>
      </c>
      <c r="C4" s="49">
        <v>0</v>
      </c>
      <c r="D4" s="3">
        <v>330</v>
      </c>
      <c r="E4" s="3">
        <f t="shared" si="0"/>
        <v>0</v>
      </c>
      <c r="G4" s="5">
        <f t="shared" si="1"/>
        <v>0</v>
      </c>
      <c r="I4" s="5">
        <f t="shared" si="2"/>
        <v>0</v>
      </c>
    </row>
    <row r="5" spans="1:9" ht="12.75">
      <c r="A5" s="3" t="s">
        <v>47</v>
      </c>
      <c r="B5" s="4">
        <v>1000</v>
      </c>
      <c r="C5" s="49">
        <v>0</v>
      </c>
      <c r="D5" s="49">
        <v>40</v>
      </c>
      <c r="E5" s="3">
        <f t="shared" si="0"/>
        <v>0</v>
      </c>
      <c r="G5" s="5">
        <f t="shared" si="1"/>
        <v>0</v>
      </c>
      <c r="I5" s="5"/>
    </row>
    <row r="6" spans="1:9" ht="12.75">
      <c r="A6" s="3" t="s">
        <v>2</v>
      </c>
      <c r="B6" s="4">
        <v>350</v>
      </c>
      <c r="C6" s="49">
        <v>71</v>
      </c>
      <c r="D6" s="3">
        <v>10</v>
      </c>
      <c r="E6" s="3">
        <f t="shared" si="0"/>
        <v>710</v>
      </c>
      <c r="G6" s="5">
        <f t="shared" si="1"/>
        <v>2417.021276595745</v>
      </c>
      <c r="I6" s="5">
        <f>B6*C6</f>
        <v>24850</v>
      </c>
    </row>
    <row r="7" spans="1:9" ht="12.75">
      <c r="A7" s="3" t="s">
        <v>3</v>
      </c>
      <c r="B7" s="4">
        <f>B4/2</f>
        <v>1000</v>
      </c>
      <c r="C7" s="49">
        <v>0</v>
      </c>
      <c r="D7" s="3">
        <v>100</v>
      </c>
      <c r="E7" s="3">
        <f t="shared" si="0"/>
        <v>0</v>
      </c>
      <c r="G7" s="5">
        <f t="shared" si="1"/>
        <v>0</v>
      </c>
      <c r="I7" s="5">
        <f t="shared" si="2"/>
        <v>0</v>
      </c>
    </row>
    <row r="8" spans="1:9" ht="12.75">
      <c r="A8" s="3" t="s">
        <v>4</v>
      </c>
      <c r="B8" s="4">
        <v>2300</v>
      </c>
      <c r="C8" s="49">
        <v>0</v>
      </c>
      <c r="D8" s="3">
        <v>147</v>
      </c>
      <c r="E8" s="3">
        <f t="shared" si="0"/>
        <v>0</v>
      </c>
      <c r="G8" s="5">
        <f t="shared" si="1"/>
        <v>0</v>
      </c>
      <c r="I8" s="5">
        <f t="shared" si="2"/>
        <v>0</v>
      </c>
    </row>
    <row r="9" spans="5:9" ht="12.75">
      <c r="E9" s="6">
        <f>SUM(E2:E8)</f>
        <v>710</v>
      </c>
      <c r="G9" s="7">
        <f>SUM(G2:G8)</f>
        <v>2417.021276595745</v>
      </c>
      <c r="I9" s="7">
        <f>SUM(I2:I8)</f>
        <v>24850</v>
      </c>
    </row>
    <row r="11" spans="1:2" ht="12.75">
      <c r="A11" s="8" t="s">
        <v>58</v>
      </c>
      <c r="B11" s="34">
        <f>80/B12</f>
        <v>3.404255319148936</v>
      </c>
    </row>
    <row r="12" spans="1:2" ht="12.75">
      <c r="A12" s="8" t="s">
        <v>27</v>
      </c>
      <c r="B12" s="8">
        <v>23.5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9.421875" style="0" customWidth="1"/>
    <col min="2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63</v>
      </c>
    </row>
    <row r="6" ht="12.75">
      <c r="A6" t="s">
        <v>31</v>
      </c>
    </row>
    <row r="8" spans="2:6" ht="12.75">
      <c r="B8" t="s">
        <v>32</v>
      </c>
      <c r="C8" t="s">
        <v>33</v>
      </c>
      <c r="D8" t="s">
        <v>34</v>
      </c>
      <c r="E8" t="s">
        <v>35</v>
      </c>
      <c r="F8" t="s">
        <v>24</v>
      </c>
    </row>
    <row r="9" spans="1:6" ht="12.75">
      <c r="A9" t="s">
        <v>36</v>
      </c>
      <c r="B9" s="51">
        <v>0</v>
      </c>
      <c r="C9" s="51">
        <v>0.25</v>
      </c>
      <c r="D9">
        <v>450</v>
      </c>
      <c r="E9">
        <v>1.43</v>
      </c>
      <c r="F9" s="60">
        <f>(B9*D9)*E9*C9</f>
        <v>0</v>
      </c>
    </row>
    <row r="10" spans="1:6" ht="12.75">
      <c r="A10" t="s">
        <v>37</v>
      </c>
      <c r="B10" s="51">
        <v>2.5</v>
      </c>
      <c r="C10" s="51">
        <v>0.25</v>
      </c>
      <c r="D10">
        <v>350</v>
      </c>
      <c r="E10">
        <v>1.43</v>
      </c>
      <c r="F10" s="60">
        <f>(B10*D10)*E10*C10</f>
        <v>312.8125</v>
      </c>
    </row>
    <row r="11" spans="1:6" ht="12.75">
      <c r="A11" t="s">
        <v>38</v>
      </c>
      <c r="B11" s="51">
        <v>0</v>
      </c>
      <c r="C11" s="51">
        <v>0.25</v>
      </c>
      <c r="D11">
        <v>350</v>
      </c>
      <c r="E11">
        <v>1.43</v>
      </c>
      <c r="F11" s="60">
        <f>(B11*D11)*E11*C11</f>
        <v>0</v>
      </c>
    </row>
    <row r="12" spans="1:6" ht="12.75">
      <c r="A12" t="s">
        <v>39</v>
      </c>
      <c r="B12" s="51">
        <v>2.5</v>
      </c>
      <c r="C12" s="51">
        <v>0.3</v>
      </c>
      <c r="D12">
        <v>500</v>
      </c>
      <c r="E12">
        <v>1.43</v>
      </c>
      <c r="F12" s="60">
        <f>(B12*D12)*E12*C12</f>
        <v>536.25</v>
      </c>
    </row>
    <row r="13" spans="5:6" ht="12.75">
      <c r="E13" s="24" t="s">
        <v>24</v>
      </c>
      <c r="F13" s="61">
        <f>SUM(F9:F12)</f>
        <v>849.0625</v>
      </c>
    </row>
    <row r="17" spans="5:6" ht="12.75">
      <c r="E17" s="24"/>
      <c r="F17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6384" width="9.140625" style="0" customWidth="1"/>
  </cols>
  <sheetData>
    <row r="1" spans="1:9" ht="12.75">
      <c r="A1" s="52" t="s">
        <v>40</v>
      </c>
      <c r="B1" s="52" t="s">
        <v>41</v>
      </c>
      <c r="C1" s="52" t="s">
        <v>15</v>
      </c>
      <c r="D1" s="52" t="s">
        <v>56</v>
      </c>
      <c r="E1" s="52" t="s">
        <v>57</v>
      </c>
      <c r="F1" s="52" t="s">
        <v>42</v>
      </c>
      <c r="G1" s="52" t="s">
        <v>43</v>
      </c>
      <c r="H1" s="52" t="s">
        <v>60</v>
      </c>
      <c r="I1" s="52" t="s">
        <v>24</v>
      </c>
    </row>
    <row r="2" spans="1:9" ht="12.75">
      <c r="A2" s="3"/>
      <c r="B2" s="3"/>
      <c r="C2" s="50"/>
      <c r="D2" s="50"/>
      <c r="E2" s="3" t="s">
        <v>29</v>
      </c>
      <c r="F2" s="3" t="s">
        <v>29</v>
      </c>
      <c r="G2" s="3" t="s">
        <v>29</v>
      </c>
      <c r="H2" s="3"/>
      <c r="I2" s="3"/>
    </row>
    <row r="3" spans="1:12" ht="12.75">
      <c r="A3" s="3" t="s">
        <v>50</v>
      </c>
      <c r="B3" s="3" t="s">
        <v>55</v>
      </c>
      <c r="C3" s="50" t="s">
        <v>59</v>
      </c>
      <c r="D3" s="50"/>
      <c r="E3" s="3" t="s">
        <v>29</v>
      </c>
      <c r="F3" s="3" t="s">
        <v>29</v>
      </c>
      <c r="G3" s="3" t="s">
        <v>29</v>
      </c>
      <c r="H3" s="3">
        <v>86</v>
      </c>
      <c r="I3" s="50">
        <v>313</v>
      </c>
      <c r="L3" t="s">
        <v>62</v>
      </c>
    </row>
    <row r="4" spans="1:9" ht="12.75">
      <c r="A4" s="3"/>
      <c r="B4" s="3"/>
      <c r="C4" s="50"/>
      <c r="D4" s="50"/>
      <c r="E4" s="3" t="s">
        <v>29</v>
      </c>
      <c r="F4" s="3" t="s">
        <v>29</v>
      </c>
      <c r="G4" s="3" t="s">
        <v>29</v>
      </c>
      <c r="H4" s="50"/>
      <c r="I4" s="3"/>
    </row>
    <row r="5" spans="1:9" ht="12.75">
      <c r="A5" s="58" t="s">
        <v>24</v>
      </c>
      <c r="H5">
        <f>SUM(H2:H4)</f>
        <v>86</v>
      </c>
      <c r="I5">
        <f>SUM(I2:I4)</f>
        <v>313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 The Great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Anna</dc:creator>
  <cp:keywords/>
  <dc:description/>
  <cp:lastModifiedBy>Rob Bell</cp:lastModifiedBy>
  <dcterms:created xsi:type="dcterms:W3CDTF">2009-02-23T14:37:58Z</dcterms:created>
  <dcterms:modified xsi:type="dcterms:W3CDTF">2012-07-15T17:59:40Z</dcterms:modified>
  <cp:category/>
  <cp:version/>
  <cp:contentType/>
  <cp:contentStatus/>
</cp:coreProperties>
</file>