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16" yWindow="65516" windowWidth="21600" windowHeight="14240" tabRatio="593" activeTab="0"/>
  </bookViews>
  <sheets>
    <sheet name="Proposal 1 Budget" sheetId="1" r:id="rId1"/>
  </sheets>
  <definedNames/>
  <calcPr fullCalcOnLoad="1"/>
</workbook>
</file>

<file path=xl/sharedStrings.xml><?xml version="1.0" encoding="utf-8"?>
<sst xmlns="http://schemas.openxmlformats.org/spreadsheetml/2006/main" count="37" uniqueCount="35">
  <si>
    <t>Community sensitization and awareness - inauguration of school systems and order generation for Community Development Entrepreneurs.</t>
  </si>
  <si>
    <t>General Program Overhead</t>
  </si>
  <si>
    <t>KES</t>
  </si>
  <si>
    <t>USD</t>
  </si>
  <si>
    <t>Rainwater Harvesting Community Events</t>
  </si>
  <si>
    <t>persons</t>
  </si>
  <si>
    <t>CDE Monthly Meetings</t>
  </si>
  <si>
    <t>Total Cost</t>
  </si>
  <si>
    <t>lumpsum</t>
  </si>
  <si>
    <t>Description</t>
  </si>
  <si>
    <t>No.</t>
  </si>
  <si>
    <t>Units</t>
  </si>
  <si>
    <t>events</t>
  </si>
  <si>
    <t>CHP Monthly Meetings</t>
  </si>
  <si>
    <t>installations</t>
  </si>
  <si>
    <t>KES:USD Exchange Rate</t>
  </si>
  <si>
    <t>Aqua Clara International Budget USAID</t>
  </si>
  <si>
    <t>events</t>
  </si>
  <si>
    <t>new</t>
  </si>
  <si>
    <t>Receipt turn in and continual training, motivation, etc.</t>
  </si>
  <si>
    <t>attendee days</t>
  </si>
  <si>
    <t>Bi-Monthly School Water &amp; Health Club Meetings</t>
  </si>
  <si>
    <t>Rainwater systems constructed at schools 13,500 L total capacity each.</t>
  </si>
  <si>
    <t>Direct Program Costs</t>
  </si>
  <si>
    <t>Total Project Budget</t>
  </si>
  <si>
    <t>School &amp; Community Health Promotion</t>
  </si>
  <si>
    <t>Several different sized rainwater catchment tanks will be installed at each school, benefitting students while demonstrating different sized tanks at different price points for interested community members.</t>
  </si>
  <si>
    <t>Water quality testing materials</t>
  </si>
  <si>
    <t>Monthly meetings of CHPs with student water &amp; hygiene clubs.</t>
  </si>
  <si>
    <t xml:space="preserve">All CHPs meet each month for records turn in and additional training.  </t>
  </si>
  <si>
    <t>Monitoring and Evaluation</t>
  </si>
  <si>
    <t>Rainwater Harvesting Program</t>
  </si>
  <si>
    <t>Used to evaluate community water sources, training of students and community members, testing ACI water filters already installed, and for continual program evaluation and improvement.</t>
  </si>
  <si>
    <t>ACI will train two individuals from each school community in proper methods and theory of rainwater harvesting, constructure, use and maintenance, and after training will properly tool each CDE for business launch in his/her community; follow-up visits will be regularly undertaken for continual monitoring.</t>
  </si>
  <si>
    <t>Rainwater Harvesting Training, business start up and monitoring</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</si>
</sst>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KES]\ #,##0"/>
  </numFmts>
  <fonts count="14">
    <font>
      <sz val="10"/>
      <name val="Verdana"/>
      <family val="0"/>
    </font>
    <font>
      <b/>
      <sz val="10"/>
      <name val="Verdana"/>
      <family val="0"/>
    </font>
    <font>
      <i/>
      <sz val="10"/>
      <name val="Verdana"/>
      <family val="0"/>
    </font>
    <font>
      <b/>
      <i/>
      <sz val="10"/>
      <name val="Verdana"/>
      <family val="0"/>
    </font>
    <font>
      <sz val="8"/>
      <name val="Verdana"/>
      <family val="0"/>
    </font>
    <font>
      <sz val="9"/>
      <name val="Verdana"/>
      <family val="0"/>
    </font>
    <font>
      <sz val="7"/>
      <name val="Verdana"/>
      <family val="0"/>
    </font>
    <font>
      <b/>
      <sz val="13"/>
      <name val="Verdana"/>
      <family val="0"/>
    </font>
    <font>
      <i/>
      <sz val="8"/>
      <name val="Verdana"/>
      <family val="2"/>
    </font>
    <font>
      <b/>
      <sz val="11"/>
      <name val="Verdana"/>
      <family val="2"/>
    </font>
    <font>
      <sz val="11"/>
      <name val="Verdana"/>
      <family val="2"/>
    </font>
    <font>
      <b/>
      <sz val="12"/>
      <name val="Verdana"/>
      <family val="2"/>
    </font>
    <font>
      <u val="single"/>
      <sz val="10"/>
      <color indexed="12"/>
      <name val="Verdana"/>
      <family val="0"/>
    </font>
    <font>
      <u val="single"/>
      <sz val="10"/>
      <color indexed="61"/>
      <name val="Verdana"/>
      <family val="0"/>
    </font>
  </fonts>
  <fills count="4">
    <fill>
      <patternFill/>
    </fill>
    <fill>
      <patternFill patternType="gray125"/>
    </fill>
    <fill>
      <patternFill patternType="solid">
        <fgColor indexed="8"/>
        <bgColor indexed="64"/>
      </patternFill>
    </fill>
    <fill>
      <patternFill patternType="solid">
        <fgColor indexed="22"/>
        <bgColor indexed="64"/>
      </patternFill>
    </fill>
  </fills>
  <borders count="18">
    <border>
      <left/>
      <right/>
      <top/>
      <bottom/>
      <diagonal/>
    </border>
    <border>
      <left>
        <color indexed="63"/>
      </left>
      <right>
        <color indexed="63"/>
      </right>
      <top style="thin"/>
      <bottom style="thin"/>
    </border>
    <border>
      <left style="medium"/>
      <right>
        <color indexed="63"/>
      </right>
      <top style="thin"/>
      <bottom style="thin"/>
    </border>
    <border>
      <left>
        <color indexed="63"/>
      </left>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64">
    <xf numFmtId="0" fontId="0" fillId="0" borderId="0" xfId="0" applyAlignment="1">
      <alignment/>
    </xf>
    <xf numFmtId="0" fontId="0" fillId="0" borderId="0" xfId="0" applyAlignment="1">
      <alignment horizontal="center"/>
    </xf>
    <xf numFmtId="0" fontId="4"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166" fontId="5" fillId="0" borderId="1" xfId="0" applyNumberFormat="1" applyFont="1" applyBorder="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center"/>
    </xf>
    <xf numFmtId="0" fontId="4" fillId="0" borderId="2" xfId="0" applyFont="1" applyBorder="1" applyAlignment="1">
      <alignment vertical="center"/>
    </xf>
    <xf numFmtId="165" fontId="5" fillId="0" borderId="3" xfId="0" applyNumberFormat="1" applyFont="1" applyBorder="1" applyAlignment="1">
      <alignment horizontal="center" vertical="center"/>
    </xf>
    <xf numFmtId="0" fontId="4" fillId="0" borderId="4" xfId="0" applyFont="1" applyBorder="1" applyAlignment="1">
      <alignment vertical="center"/>
    </xf>
    <xf numFmtId="0" fontId="4" fillId="0" borderId="0" xfId="0" applyFont="1" applyBorder="1" applyAlignment="1">
      <alignment vertical="center"/>
    </xf>
    <xf numFmtId="166" fontId="4" fillId="0" borderId="0" xfId="0" applyNumberFormat="1" applyFont="1" applyBorder="1" applyAlignment="1">
      <alignment horizontal="center" vertical="center"/>
    </xf>
    <xf numFmtId="165" fontId="4" fillId="0" borderId="5" xfId="0" applyNumberFormat="1" applyFont="1" applyBorder="1" applyAlignment="1">
      <alignment horizontal="center" vertical="center"/>
    </xf>
    <xf numFmtId="0" fontId="4" fillId="2" borderId="0" xfId="0" applyFont="1" applyFill="1" applyBorder="1" applyAlignment="1">
      <alignment vertical="center"/>
    </xf>
    <xf numFmtId="166" fontId="4" fillId="2" borderId="0" xfId="0" applyNumberFormat="1" applyFont="1" applyFill="1" applyBorder="1" applyAlignment="1">
      <alignment horizontal="center" vertical="center"/>
    </xf>
    <xf numFmtId="165" fontId="4" fillId="2" borderId="0" xfId="0" applyNumberFormat="1" applyFont="1" applyFill="1" applyBorder="1" applyAlignment="1">
      <alignment horizontal="center" vertical="center"/>
    </xf>
    <xf numFmtId="0" fontId="1" fillId="3" borderId="6" xfId="0" applyFont="1" applyFill="1" applyBorder="1" applyAlignment="1">
      <alignment horizontal="center"/>
    </xf>
    <xf numFmtId="0" fontId="1" fillId="3" borderId="7" xfId="0" applyFont="1" applyFill="1" applyBorder="1" applyAlignment="1">
      <alignment horizontal="center"/>
    </xf>
    <xf numFmtId="0" fontId="10" fillId="0" borderId="0" xfId="0" applyFont="1" applyAlignment="1">
      <alignment vertical="center"/>
    </xf>
    <xf numFmtId="0" fontId="4" fillId="0" borderId="0" xfId="0" applyFont="1" applyBorder="1" applyAlignment="1">
      <alignment vertical="center"/>
    </xf>
    <xf numFmtId="0" fontId="4" fillId="0" borderId="4" xfId="0" applyFont="1" applyBorder="1" applyAlignment="1">
      <alignment horizontal="left" vertical="center" wrapText="1" indent="2"/>
    </xf>
    <xf numFmtId="0" fontId="4" fillId="0" borderId="4" xfId="0" applyFont="1" applyBorder="1" applyAlignment="1">
      <alignment horizontal="left" vertical="center" wrapText="1" indent="2"/>
    </xf>
    <xf numFmtId="0" fontId="4" fillId="0" borderId="8" xfId="0" applyFont="1" applyBorder="1" applyAlignment="1">
      <alignment horizontal="left" vertical="center" wrapText="1" indent="2"/>
    </xf>
    <xf numFmtId="0" fontId="4" fillId="0" borderId="8" xfId="0" applyFont="1" applyBorder="1" applyAlignment="1">
      <alignment vertical="center"/>
    </xf>
    <xf numFmtId="0" fontId="4" fillId="0" borderId="6" xfId="0" applyFont="1" applyBorder="1" applyAlignment="1">
      <alignment vertical="center"/>
    </xf>
    <xf numFmtId="166" fontId="4" fillId="0" borderId="6" xfId="0" applyNumberFormat="1" applyFont="1" applyBorder="1" applyAlignment="1">
      <alignment horizontal="center" vertical="center"/>
    </xf>
    <xf numFmtId="165" fontId="4" fillId="0" borderId="7" xfId="0" applyNumberFormat="1" applyFont="1" applyBorder="1" applyAlignment="1">
      <alignment horizontal="center" vertical="center"/>
    </xf>
    <xf numFmtId="0" fontId="9" fillId="0" borderId="9" xfId="0" applyFont="1" applyBorder="1" applyAlignment="1">
      <alignment vertical="center"/>
    </xf>
    <xf numFmtId="0" fontId="9" fillId="0" borderId="10" xfId="0" applyFont="1" applyBorder="1" applyAlignment="1">
      <alignment vertical="center" wrapText="1"/>
    </xf>
    <xf numFmtId="0" fontId="9" fillId="0" borderId="10" xfId="0" applyFont="1" applyBorder="1" applyAlignment="1">
      <alignment vertical="center"/>
    </xf>
    <xf numFmtId="166" fontId="9" fillId="0" borderId="10" xfId="0" applyNumberFormat="1" applyFont="1" applyBorder="1" applyAlignment="1">
      <alignment horizontal="center"/>
    </xf>
    <xf numFmtId="165" fontId="9" fillId="0" borderId="11" xfId="0" applyNumberFormat="1" applyFont="1" applyBorder="1" applyAlignment="1">
      <alignment horizontal="center"/>
    </xf>
    <xf numFmtId="0" fontId="4" fillId="0" borderId="1" xfId="0" applyFont="1" applyBorder="1" applyAlignment="1">
      <alignment vertical="center"/>
    </xf>
    <xf numFmtId="0" fontId="4" fillId="2" borderId="4" xfId="0" applyFont="1" applyFill="1" applyBorder="1" applyAlignment="1">
      <alignment horizontal="left" vertical="center" wrapText="1" indent="2"/>
    </xf>
    <xf numFmtId="0" fontId="8" fillId="0" borderId="9" xfId="0" applyFont="1" applyBorder="1" applyAlignment="1">
      <alignment horizontal="right" vertical="center"/>
    </xf>
    <xf numFmtId="0" fontId="4" fillId="0" borderId="10" xfId="0" applyFont="1" applyBorder="1" applyAlignment="1">
      <alignment horizontal="left" vertical="center"/>
    </xf>
    <xf numFmtId="0" fontId="6" fillId="2" borderId="0" xfId="0" applyFont="1" applyFill="1" applyBorder="1" applyAlignment="1">
      <alignment vertical="center" wrapText="1"/>
    </xf>
    <xf numFmtId="0" fontId="4" fillId="0" borderId="4" xfId="0" applyFont="1" applyBorder="1" applyAlignment="1">
      <alignment horizontal="left" vertical="center" wrapText="1" indent="2"/>
    </xf>
    <xf numFmtId="0" fontId="11" fillId="0" borderId="12" xfId="0" applyFont="1" applyBorder="1" applyAlignment="1">
      <alignment vertical="center"/>
    </xf>
    <xf numFmtId="0" fontId="11" fillId="0" borderId="13" xfId="0" applyFont="1" applyBorder="1" applyAlignment="1">
      <alignment vertical="center" wrapText="1"/>
    </xf>
    <xf numFmtId="0" fontId="11" fillId="0" borderId="13" xfId="0" applyFont="1" applyBorder="1" applyAlignment="1">
      <alignment vertical="center"/>
    </xf>
    <xf numFmtId="166" fontId="11" fillId="0" borderId="13" xfId="0" applyNumberFormat="1" applyFont="1" applyBorder="1" applyAlignment="1">
      <alignment horizontal="center"/>
    </xf>
    <xf numFmtId="165" fontId="11" fillId="0" borderId="14" xfId="0" applyNumberFormat="1" applyFont="1" applyBorder="1" applyAlignment="1">
      <alignment horizontal="center"/>
    </xf>
    <xf numFmtId="0" fontId="4" fillId="0" borderId="15" xfId="0" applyFont="1" applyBorder="1" applyAlignment="1">
      <alignment vertical="center"/>
    </xf>
    <xf numFmtId="0" fontId="4" fillId="0" borderId="16" xfId="0" applyFont="1" applyBorder="1" applyAlignment="1">
      <alignment vertical="center"/>
    </xf>
    <xf numFmtId="166" fontId="5" fillId="0" borderId="16" xfId="0" applyNumberFormat="1" applyFont="1" applyBorder="1" applyAlignment="1">
      <alignment horizontal="center" vertical="center"/>
    </xf>
    <xf numFmtId="165" fontId="5" fillId="0" borderId="17" xfId="0" applyNumberFormat="1" applyFont="1" applyBorder="1" applyAlignment="1">
      <alignment horizontal="center" vertical="center"/>
    </xf>
    <xf numFmtId="0" fontId="4" fillId="0" borderId="0" xfId="0" applyFont="1" applyBorder="1" applyAlignment="1">
      <alignment vertical="center" wrapText="1"/>
    </xf>
    <xf numFmtId="0" fontId="4" fillId="0" borderId="6" xfId="0" applyFont="1" applyBorder="1" applyAlignment="1">
      <alignment vertical="center" wrapText="1"/>
    </xf>
    <xf numFmtId="0" fontId="1" fillId="3" borderId="10" xfId="0" applyFont="1" applyFill="1" applyBorder="1" applyAlignment="1">
      <alignment horizontal="center" vertical="center" wrapText="1"/>
    </xf>
    <xf numFmtId="164" fontId="1" fillId="3" borderId="11" xfId="0" applyNumberFormat="1" applyFont="1" applyFill="1" applyBorder="1" applyAlignment="1">
      <alignment horizontal="center" vertical="center" wrapText="1"/>
    </xf>
    <xf numFmtId="0" fontId="0" fillId="0" borderId="15" xfId="0" applyFont="1" applyBorder="1" applyAlignment="1">
      <alignment horizontal="left" vertical="center" indent="1"/>
    </xf>
    <xf numFmtId="0" fontId="0" fillId="0" borderId="17" xfId="0" applyBorder="1" applyAlignment="1">
      <alignment horizontal="left" vertical="center" indent="1"/>
    </xf>
    <xf numFmtId="0" fontId="1" fillId="0" borderId="15" xfId="0" applyFont="1" applyBorder="1" applyAlignment="1">
      <alignment horizontal="left" vertical="center" indent="1"/>
    </xf>
    <xf numFmtId="0" fontId="1" fillId="0" borderId="17" xfId="0" applyFont="1" applyBorder="1" applyAlignment="1">
      <alignment horizontal="left" vertical="center" indent="1"/>
    </xf>
    <xf numFmtId="0" fontId="7" fillId="0" borderId="9" xfId="0" applyNumberFormat="1"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1" fillId="3" borderId="9" xfId="0" applyFont="1" applyFill="1" applyBorder="1" applyAlignment="1">
      <alignment horizontal="center" vertical="center" wrapText="1"/>
    </xf>
    <xf numFmtId="0" fontId="0" fillId="3" borderId="8" xfId="0" applyFill="1" applyBorder="1" applyAlignment="1">
      <alignment horizontal="center"/>
    </xf>
    <xf numFmtId="0" fontId="1" fillId="3" borderId="10" xfId="0" applyFont="1" applyFill="1" applyBorder="1" applyAlignment="1">
      <alignment horizontal="center" vertical="center" wrapText="1"/>
    </xf>
    <xf numFmtId="0" fontId="0" fillId="3" borderId="6" xfId="0" applyFill="1" applyBorder="1" applyAlignment="1">
      <alignment horizontal="center"/>
    </xf>
    <xf numFmtId="0" fontId="1" fillId="3" borderId="9" xfId="0" applyFont="1" applyFill="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1"/>
  <sheetViews>
    <sheetView tabSelected="1" workbookViewId="0" topLeftCell="A1">
      <pane xSplit="1" topLeftCell="B1" activePane="topRight" state="frozen"/>
      <selection pane="topLeft" activeCell="A1" sqref="A1"/>
      <selection pane="topRight" activeCell="A10" sqref="A10"/>
    </sheetView>
  </sheetViews>
  <sheetFormatPr defaultColWidth="11.00390625" defaultRowHeight="12.75"/>
  <cols>
    <col min="1" max="1" width="28.125" style="0" customWidth="1"/>
    <col min="2" max="2" width="35.375" style="0" customWidth="1"/>
    <col min="3" max="3" width="9.00390625" style="0" bestFit="1" customWidth="1"/>
    <col min="4" max="4" width="13.25390625" style="0" bestFit="1" customWidth="1"/>
    <col min="5" max="5" width="18.75390625" style="1" bestFit="1" customWidth="1"/>
    <col min="6" max="6" width="13.625" style="1" bestFit="1" customWidth="1"/>
  </cols>
  <sheetData>
    <row r="1" spans="1:6" ht="18" thickBot="1">
      <c r="A1" s="35" t="s">
        <v>15</v>
      </c>
      <c r="B1" s="36">
        <v>83</v>
      </c>
      <c r="C1" s="56" t="s">
        <v>24</v>
      </c>
      <c r="D1" s="57"/>
      <c r="E1" s="57"/>
      <c r="F1" s="58"/>
    </row>
    <row r="2" spans="1:6" s="6" customFormat="1" ht="12.75" customHeight="1">
      <c r="A2" s="63" t="s">
        <v>16</v>
      </c>
      <c r="B2" s="61" t="s">
        <v>9</v>
      </c>
      <c r="C2" s="59" t="s">
        <v>10</v>
      </c>
      <c r="D2" s="61" t="s">
        <v>11</v>
      </c>
      <c r="E2" s="50" t="s">
        <v>7</v>
      </c>
      <c r="F2" s="51"/>
    </row>
    <row r="3" spans="1:6" s="7" customFormat="1" ht="13.5" thickBot="1">
      <c r="A3" s="60"/>
      <c r="B3" s="62"/>
      <c r="C3" s="60"/>
      <c r="D3" s="62"/>
      <c r="E3" s="17" t="s">
        <v>2</v>
      </c>
      <c r="F3" s="18" t="s">
        <v>3</v>
      </c>
    </row>
    <row r="4" spans="1:6" s="3" customFormat="1" ht="12.75">
      <c r="A4" s="54" t="s">
        <v>25</v>
      </c>
      <c r="B4" s="55"/>
      <c r="C4" s="8">
        <v>20</v>
      </c>
      <c r="D4" s="33"/>
      <c r="E4" s="5">
        <f>SUM(E5:E6)</f>
        <v>268800</v>
      </c>
      <c r="F4" s="9">
        <f>SUM(F5:F6)</f>
        <v>3238.55421686747</v>
      </c>
    </row>
    <row r="5" spans="1:6" s="3" customFormat="1" ht="24" customHeight="1">
      <c r="A5" s="22" t="s">
        <v>21</v>
      </c>
      <c r="B5" s="48" t="s">
        <v>28</v>
      </c>
      <c r="C5" s="10">
        <f>24*(C4)</f>
        <v>480</v>
      </c>
      <c r="D5" s="11" t="s">
        <v>12</v>
      </c>
      <c r="E5" s="12">
        <f>360*C5</f>
        <v>172800</v>
      </c>
      <c r="F5" s="13">
        <f>E5/B1</f>
        <v>2081.9277108433735</v>
      </c>
    </row>
    <row r="6" spans="1:6" s="3" customFormat="1" ht="28.5" customHeight="1" thickBot="1">
      <c r="A6" s="21" t="s">
        <v>13</v>
      </c>
      <c r="B6" s="48" t="s">
        <v>29</v>
      </c>
      <c r="C6" s="10">
        <f>C11</f>
        <v>240</v>
      </c>
      <c r="D6" s="20" t="s">
        <v>20</v>
      </c>
      <c r="E6" s="12">
        <f>C6*400</f>
        <v>96000</v>
      </c>
      <c r="F6" s="13">
        <f>E6/B1</f>
        <v>1156.6265060240964</v>
      </c>
    </row>
    <row r="7" spans="1:6" s="3" customFormat="1" ht="12.75">
      <c r="A7" s="54" t="s">
        <v>31</v>
      </c>
      <c r="B7" s="55"/>
      <c r="C7" s="44">
        <v>20</v>
      </c>
      <c r="D7" s="45" t="s">
        <v>18</v>
      </c>
      <c r="E7" s="46">
        <f>SUM(E8:E11)</f>
        <v>3228000</v>
      </c>
      <c r="F7" s="47">
        <f>SUM(F8:F11)</f>
        <v>38891.566265060246</v>
      </c>
    </row>
    <row r="8" spans="1:6" s="3" customFormat="1" ht="66">
      <c r="A8" s="38" t="s">
        <v>34</v>
      </c>
      <c r="B8" s="48" t="s">
        <v>33</v>
      </c>
      <c r="C8" s="10">
        <f>C7*2</f>
        <v>40</v>
      </c>
      <c r="D8" s="20" t="s">
        <v>5</v>
      </c>
      <c r="E8" s="12">
        <f>(16000*C8)</f>
        <v>640000</v>
      </c>
      <c r="F8" s="13">
        <f>E8/$B$1</f>
        <v>7710.843373493976</v>
      </c>
    </row>
    <row r="9" spans="1:6" s="3" customFormat="1" ht="33">
      <c r="A9" s="22" t="s">
        <v>4</v>
      </c>
      <c r="B9" s="48" t="s">
        <v>0</v>
      </c>
      <c r="C9" s="10">
        <f>C7</f>
        <v>20</v>
      </c>
      <c r="D9" s="20" t="s">
        <v>17</v>
      </c>
      <c r="E9" s="12">
        <f>C9*5000</f>
        <v>100000</v>
      </c>
      <c r="F9" s="13">
        <f>E9/$B$1</f>
        <v>1204.8192771084337</v>
      </c>
    </row>
    <row r="10" spans="1:6" s="3" customFormat="1" ht="43.5">
      <c r="A10" s="21" t="s">
        <v>22</v>
      </c>
      <c r="B10" s="48" t="s">
        <v>26</v>
      </c>
      <c r="C10" s="10">
        <f>C7</f>
        <v>20</v>
      </c>
      <c r="D10" s="11" t="s">
        <v>14</v>
      </c>
      <c r="E10" s="12">
        <f>((70000+12000+6000+4000)*1.3)*C10</f>
        <v>2392000</v>
      </c>
      <c r="F10" s="13">
        <f>E10/B1</f>
        <v>28819.277108433736</v>
      </c>
    </row>
    <row r="11" spans="1:6" s="3" customFormat="1" ht="13.5" thickBot="1">
      <c r="A11" s="23" t="s">
        <v>6</v>
      </c>
      <c r="B11" s="49" t="s">
        <v>19</v>
      </c>
      <c r="C11" s="24">
        <f>12*(C7)</f>
        <v>240</v>
      </c>
      <c r="D11" s="25" t="s">
        <v>20</v>
      </c>
      <c r="E11" s="26">
        <f>C11*400</f>
        <v>96000</v>
      </c>
      <c r="F11" s="27">
        <f>E11/B1</f>
        <v>1156.6265060240964</v>
      </c>
    </row>
    <row r="12" spans="1:6" s="3" customFormat="1" ht="12.75">
      <c r="A12" s="54" t="s">
        <v>30</v>
      </c>
      <c r="B12" s="55"/>
      <c r="C12" s="44"/>
      <c r="D12" s="45"/>
      <c r="E12" s="46">
        <f>SUM(E13:E13)</f>
        <v>83000</v>
      </c>
      <c r="F12" s="47">
        <f>SUM(F13:F13)</f>
        <v>1000</v>
      </c>
    </row>
    <row r="13" spans="1:6" s="3" customFormat="1" ht="43.5">
      <c r="A13" s="38" t="s">
        <v>27</v>
      </c>
      <c r="B13" s="48" t="s">
        <v>32</v>
      </c>
      <c r="C13" s="10">
        <v>1</v>
      </c>
      <c r="D13" s="11" t="s">
        <v>8</v>
      </c>
      <c r="E13" s="12">
        <f>F13*B1</f>
        <v>83000</v>
      </c>
      <c r="F13" s="13">
        <v>1000</v>
      </c>
    </row>
    <row r="14" spans="1:6" s="19" customFormat="1" ht="3" customHeight="1" thickBot="1">
      <c r="A14" s="34"/>
      <c r="B14" s="37"/>
      <c r="C14" s="14"/>
      <c r="D14" s="14"/>
      <c r="E14" s="15"/>
      <c r="F14" s="16"/>
    </row>
    <row r="15" spans="1:6" s="3" customFormat="1" ht="14.25">
      <c r="A15" s="28" t="s">
        <v>23</v>
      </c>
      <c r="B15" s="29"/>
      <c r="C15" s="30"/>
      <c r="D15" s="30">
        <v>2012</v>
      </c>
      <c r="E15" s="31">
        <f>E12+E7+E4</f>
        <v>3579800</v>
      </c>
      <c r="F15" s="32">
        <f>F12+F7+F4</f>
        <v>43130.12048192772</v>
      </c>
    </row>
    <row r="16" spans="1:6" s="3" customFormat="1" ht="3" customHeight="1" thickBot="1">
      <c r="A16" s="34"/>
      <c r="B16" s="37"/>
      <c r="C16" s="14"/>
      <c r="D16" s="14"/>
      <c r="E16" s="15"/>
      <c r="F16" s="16"/>
    </row>
    <row r="17" spans="1:6" s="3" customFormat="1" ht="12.75">
      <c r="A17" s="52" t="s">
        <v>1</v>
      </c>
      <c r="B17" s="53"/>
      <c r="C17" s="8"/>
      <c r="D17" s="33"/>
      <c r="E17" s="5">
        <f>E15*0.15</f>
        <v>536970</v>
      </c>
      <c r="F17" s="9">
        <f>F15*0.15</f>
        <v>6469.518072289157</v>
      </c>
    </row>
    <row r="18" spans="1:6" s="19" customFormat="1" ht="3" customHeight="1" thickBot="1">
      <c r="A18" s="34"/>
      <c r="B18" s="37"/>
      <c r="C18" s="14"/>
      <c r="D18" s="14"/>
      <c r="E18" s="15"/>
      <c r="F18" s="16"/>
    </row>
    <row r="19" spans="1:6" s="3" customFormat="1" ht="16.5" thickBot="1">
      <c r="A19" s="39" t="s">
        <v>24</v>
      </c>
      <c r="B19" s="40"/>
      <c r="C19" s="41"/>
      <c r="D19" s="41">
        <v>2012</v>
      </c>
      <c r="E19" s="42">
        <f>E15+E17</f>
        <v>4116770</v>
      </c>
      <c r="F19" s="43">
        <f>F15+F17</f>
        <v>49599.63855421688</v>
      </c>
    </row>
    <row r="20" spans="3:6" s="3" customFormat="1" ht="12.75">
      <c r="C20" s="2"/>
      <c r="E20" s="4"/>
      <c r="F20" s="4"/>
    </row>
    <row r="21" spans="1:6" ht="12.75">
      <c r="A21" s="3"/>
      <c r="B21" s="3"/>
      <c r="C21" s="2"/>
      <c r="D21" s="3"/>
      <c r="E21" s="4"/>
      <c r="F21" s="4"/>
    </row>
  </sheetData>
  <mergeCells count="9">
    <mergeCell ref="A17:B17"/>
    <mergeCell ref="A12:B12"/>
    <mergeCell ref="C1:F1"/>
    <mergeCell ref="C2:C3"/>
    <mergeCell ref="D2:D3"/>
    <mergeCell ref="A7:B7"/>
    <mergeCell ref="A4:B4"/>
    <mergeCell ref="A2:A3"/>
    <mergeCell ref="B2:B3"/>
  </mergeCells>
  <printOptions horizontalCentered="1" verticalCentered="1"/>
  <pageMargins left="0.5" right="0.5" top="0.5" bottom="0.5" header="0.5" footer="0.5"/>
  <pageSetup fitToHeight="1" fitToWidth="1"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Aqua Clara International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Scott Rumpsa</dc:creator>
  <cp:keywords/>
  <dc:description/>
  <cp:lastModifiedBy>Claire Rumpsa</cp:lastModifiedBy>
  <cp:lastPrinted>2011-05-09T08:47:32Z</cp:lastPrinted>
  <dcterms:created xsi:type="dcterms:W3CDTF">2011-04-22T12:14:47Z</dcterms:created>
  <dcterms:modified xsi:type="dcterms:W3CDTF">2011-07-12T23:11:13Z</dcterms:modified>
  <cp:category/>
  <cp:version/>
  <cp:contentType/>
  <cp:contentStatus/>
</cp:coreProperties>
</file>