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6765" tabRatio="794" activeTab="2"/>
  </bookViews>
  <sheets>
    <sheet name="Grafico vertical" sheetId="1" r:id="rId1"/>
    <sheet name="Grafico horizontal" sheetId="2" r:id="rId2"/>
    <sheet name="Hidraulica" sheetId="3" r:id="rId3"/>
    <sheet name="Tanque Distrib" sheetId="4" r:id="rId4"/>
  </sheets>
  <definedNames/>
  <calcPr fullCalcOnLoad="1"/>
</workbook>
</file>

<file path=xl/comments3.xml><?xml version="1.0" encoding="utf-8"?>
<comments xmlns="http://schemas.openxmlformats.org/spreadsheetml/2006/main">
  <authors>
    <author>Lynn Roberts</author>
  </authors>
  <commentList>
    <comment ref="Q4" authorId="0">
      <text>
        <r>
          <rPr>
            <b/>
            <sz val="8"/>
            <rFont val="Tahoma"/>
            <family val="2"/>
          </rPr>
          <t>minimum 10 m at each house</t>
        </r>
      </text>
    </comment>
    <comment ref="S4" authorId="0">
      <text>
        <r>
          <rPr>
            <b/>
            <sz val="8"/>
            <rFont val="Tahoma"/>
            <family val="2"/>
          </rPr>
          <t>between 0.7 and 2 m/s</t>
        </r>
      </text>
    </comment>
    <comment ref="R4" authorId="0">
      <text>
        <r>
          <rPr>
            <b/>
            <sz val="8"/>
            <rFont val="Tahoma"/>
            <family val="2"/>
          </rPr>
          <t>maximum 40 m (taps)
maximum 100m (network)</t>
        </r>
      </text>
    </comment>
  </commentList>
</comments>
</file>

<file path=xl/sharedStrings.xml><?xml version="1.0" encoding="utf-8"?>
<sst xmlns="http://schemas.openxmlformats.org/spreadsheetml/2006/main" count="633" uniqueCount="557">
  <si>
    <t>COMENSA TOPOGRAFIA</t>
  </si>
  <si>
    <t xml:space="preserve">ALDEA:                                                           </t>
  </si>
  <si>
    <t>FECHA:</t>
  </si>
  <si>
    <t>MUNICIPIO:</t>
  </si>
  <si>
    <t>TECNICOS.</t>
  </si>
  <si>
    <t>Punto</t>
  </si>
  <si>
    <t>Segm.</t>
  </si>
  <si>
    <t>Distance.</t>
  </si>
  <si>
    <t>orient</t>
  </si>
  <si>
    <t>angle</t>
  </si>
  <si>
    <t>delta</t>
  </si>
  <si>
    <t>mojon</t>
  </si>
  <si>
    <t>Diam (mm)</t>
  </si>
  <si>
    <t>Cauldal-L/SEG</t>
  </si>
  <si>
    <t>Tanks</t>
  </si>
  <si>
    <t>Residual Head (m)</t>
  </si>
  <si>
    <t>North (m)</t>
  </si>
  <si>
    <t>East (m)</t>
  </si>
  <si>
    <t>velocidad (m/s)</t>
  </si>
  <si>
    <t>Static Head (m)</t>
  </si>
  <si>
    <t xml:space="preserve">houses provided </t>
  </si>
  <si>
    <t>tap still to be delivered</t>
  </si>
  <si>
    <t>tap (l/s) :</t>
  </si>
  <si>
    <t>HGL for graph(m)</t>
  </si>
  <si>
    <t>Relative altitude</t>
  </si>
  <si>
    <t>Flow (Ql/s)</t>
  </si>
  <si>
    <t>AA-0</t>
  </si>
  <si>
    <t>AA-1</t>
  </si>
  <si>
    <t>AA-2</t>
  </si>
  <si>
    <t>AA-3</t>
  </si>
  <si>
    <t>AA-4</t>
  </si>
  <si>
    <t>AA-5</t>
  </si>
  <si>
    <t>AA-6</t>
  </si>
  <si>
    <t>AA-7</t>
  </si>
  <si>
    <t>AA-8</t>
  </si>
  <si>
    <t>AA-9</t>
  </si>
  <si>
    <t>AA-10</t>
  </si>
  <si>
    <t>AA-11</t>
  </si>
  <si>
    <t>AA-12</t>
  </si>
  <si>
    <t>AA-13</t>
  </si>
  <si>
    <t>AA-14</t>
  </si>
  <si>
    <t>AA-15</t>
  </si>
  <si>
    <t>AA-16</t>
  </si>
  <si>
    <t>AA-17</t>
  </si>
  <si>
    <t>AA-18</t>
  </si>
  <si>
    <t>AA-19</t>
  </si>
  <si>
    <t>AA-20</t>
  </si>
  <si>
    <t>AA-21</t>
  </si>
  <si>
    <t>AA-22</t>
  </si>
  <si>
    <t>AA-23</t>
  </si>
  <si>
    <t>AA-24</t>
  </si>
  <si>
    <t>AA-25</t>
  </si>
  <si>
    <t>AA-26</t>
  </si>
  <si>
    <t>AA-27</t>
  </si>
  <si>
    <t>AA-28</t>
  </si>
  <si>
    <t>AA-29</t>
  </si>
  <si>
    <t>AA-30</t>
  </si>
  <si>
    <t>AA-31</t>
  </si>
  <si>
    <t>Storage Tank Calculation Sheet</t>
  </si>
  <si>
    <t>Date</t>
  </si>
  <si>
    <t>Aldea</t>
  </si>
  <si>
    <t>Data</t>
  </si>
  <si>
    <t>Unit</t>
  </si>
  <si>
    <t>Inputs</t>
  </si>
  <si>
    <t>Spring Flow</t>
  </si>
  <si>
    <t>(l/s)</t>
  </si>
  <si>
    <t>Families</t>
  </si>
  <si>
    <t>Population</t>
  </si>
  <si>
    <t>Project Life</t>
  </si>
  <si>
    <t>(years)</t>
  </si>
  <si>
    <t>Growth Rate</t>
  </si>
  <si>
    <t>(%)</t>
  </si>
  <si>
    <t>Water use per person</t>
  </si>
  <si>
    <t>(l/day)</t>
  </si>
  <si>
    <t>Peak Factor</t>
  </si>
  <si>
    <t>Now</t>
  </si>
  <si>
    <t>Project</t>
  </si>
  <si>
    <t>Max</t>
  </si>
  <si>
    <t>Year</t>
  </si>
  <si>
    <t>Life</t>
  </si>
  <si>
    <t>Persons per family</t>
  </si>
  <si>
    <t>Water Use</t>
  </si>
  <si>
    <t>(l/p/day)</t>
  </si>
  <si>
    <t>Village Requirement</t>
  </si>
  <si>
    <t>Spring Volume</t>
  </si>
  <si>
    <t>Mean Use Rate</t>
  </si>
  <si>
    <t>Peak flow from tank</t>
  </si>
  <si>
    <t>Tank size Needed</t>
  </si>
  <si>
    <t>Min size (peak factor)</t>
  </si>
  <si>
    <t>(m^3)</t>
  </si>
  <si>
    <t>General System - Ixil</t>
  </si>
  <si>
    <t>Lavadero System - Ixil</t>
  </si>
  <si>
    <t>Jordan's</t>
  </si>
  <si>
    <t>Notes</t>
  </si>
  <si>
    <t>1. The min size tank calculation is based on the 15 min peak factor (ie. the min sized tank needed to meet this peak.)</t>
  </si>
  <si>
    <t>2. The General and Lavadero systems are based on patterns recorded in typical aldeas in the Ixil in May 98</t>
  </si>
  <si>
    <t>3. The Jordan's method is based on the standard 30%/40%/30% pattern in his book, recorded in Nepal in the 70s</t>
  </si>
  <si>
    <t>Calculations</t>
  </si>
  <si>
    <t>2. General system</t>
  </si>
  <si>
    <t>Hour</t>
  </si>
  <si>
    <t>%use</t>
  </si>
  <si>
    <t>No.hours</t>
  </si>
  <si>
    <t>Cum Hours</t>
  </si>
  <si>
    <t>Spring in</t>
  </si>
  <si>
    <t>Cum. Use</t>
  </si>
  <si>
    <t>Difference</t>
  </si>
  <si>
    <t>5-8</t>
  </si>
  <si>
    <t>8-9</t>
  </si>
  <si>
    <t>9-1</t>
  </si>
  <si>
    <t>1-3</t>
  </si>
  <si>
    <t>3-7</t>
  </si>
  <si>
    <t>7-5</t>
  </si>
  <si>
    <t>total</t>
  </si>
  <si>
    <t>Storage</t>
  </si>
  <si>
    <t>3. Lavadero system</t>
  </si>
  <si>
    <t>9-10</t>
  </si>
  <si>
    <t>10-12</t>
  </si>
  <si>
    <t>12-7</t>
  </si>
  <si>
    <t>4. Jordan's system</t>
  </si>
  <si>
    <t>6-8</t>
  </si>
  <si>
    <t>8-16</t>
  </si>
  <si>
    <t>16-18</t>
  </si>
  <si>
    <t>18-6</t>
  </si>
  <si>
    <t>Written by Pablo Gamarra</t>
  </si>
  <si>
    <t>Cotzol</t>
  </si>
  <si>
    <t>NACIMIENTO 1</t>
  </si>
  <si>
    <t>8 de junio</t>
  </si>
  <si>
    <t>milpa</t>
  </si>
  <si>
    <t>Taylor Dibbert y Diego Ramirez</t>
  </si>
  <si>
    <t>rio pequeño con piedras 6m HG</t>
  </si>
  <si>
    <t>perfil U codo 45ª PVC</t>
  </si>
  <si>
    <t>AA-32</t>
  </si>
  <si>
    <t>AA-33</t>
  </si>
  <si>
    <t>empieza campo de milpa</t>
  </si>
  <si>
    <t>AA-34</t>
  </si>
  <si>
    <t>AA-35</t>
  </si>
  <si>
    <t>AA-36</t>
  </si>
  <si>
    <t>AA-37</t>
  </si>
  <si>
    <t>AA-38</t>
  </si>
  <si>
    <t>AA-39</t>
  </si>
  <si>
    <t>AA-40</t>
  </si>
  <si>
    <t>AA-41</t>
  </si>
  <si>
    <t>fin milpa potrero</t>
  </si>
  <si>
    <t>AA-42</t>
  </si>
  <si>
    <t>potrero</t>
  </si>
  <si>
    <t>AA-43</t>
  </si>
  <si>
    <t>AA-44</t>
  </si>
  <si>
    <t>AA-45</t>
  </si>
  <si>
    <t>AA-46</t>
  </si>
  <si>
    <t>AA-47</t>
  </si>
  <si>
    <t>AA-48</t>
  </si>
  <si>
    <t>AA-49</t>
  </si>
  <si>
    <t>preguntar Diego</t>
  </si>
  <si>
    <t>AA-50</t>
  </si>
  <si>
    <t>AA-51</t>
  </si>
  <si>
    <t>AA-52</t>
  </si>
  <si>
    <t>AA-53</t>
  </si>
  <si>
    <t>AA-54</t>
  </si>
  <si>
    <t>AA-55</t>
  </si>
  <si>
    <t>AA-56</t>
  </si>
  <si>
    <t>AA-57</t>
  </si>
  <si>
    <t>AA-58</t>
  </si>
  <si>
    <t>AA-59</t>
  </si>
  <si>
    <t>AA-60</t>
  </si>
  <si>
    <t>AA-61</t>
  </si>
  <si>
    <t>AA-62</t>
  </si>
  <si>
    <t>AA-63</t>
  </si>
  <si>
    <t>AA-64</t>
  </si>
  <si>
    <t>AA-65</t>
  </si>
  <si>
    <t>AA-66</t>
  </si>
  <si>
    <t>AA-67</t>
  </si>
  <si>
    <t>AA-68</t>
  </si>
  <si>
    <t>AA-69</t>
  </si>
  <si>
    <t>AA-70</t>
  </si>
  <si>
    <t>AA-71</t>
  </si>
  <si>
    <t>AA-72</t>
  </si>
  <si>
    <t>AA-73</t>
  </si>
  <si>
    <t>AA-74</t>
  </si>
  <si>
    <t>AA-75</t>
  </si>
  <si>
    <t>AA-76</t>
  </si>
  <si>
    <t>AA-77</t>
  </si>
  <si>
    <t>AA-78</t>
  </si>
  <si>
    <t>AA-79</t>
  </si>
  <si>
    <t>AA-80</t>
  </si>
  <si>
    <t>AA-81</t>
  </si>
  <si>
    <t>se va para abajo para rodear rocas</t>
  </si>
  <si>
    <t>AA-82</t>
  </si>
  <si>
    <t>AA-83</t>
  </si>
  <si>
    <t>AA-84</t>
  </si>
  <si>
    <t>AA-85</t>
  </si>
  <si>
    <t>AA-86</t>
  </si>
  <si>
    <t>AA-87</t>
  </si>
  <si>
    <t>AA-88</t>
  </si>
  <si>
    <t>AA-89</t>
  </si>
  <si>
    <t>AA-90</t>
  </si>
  <si>
    <t>AA-91</t>
  </si>
  <si>
    <t>AA-92</t>
  </si>
  <si>
    <t>AA-93</t>
  </si>
  <si>
    <t>AA-94</t>
  </si>
  <si>
    <t>AA-95</t>
  </si>
  <si>
    <t>AA-96</t>
  </si>
  <si>
    <t>AA-97</t>
  </si>
  <si>
    <t>AA-98</t>
  </si>
  <si>
    <t>AA-99</t>
  </si>
  <si>
    <t>AA-100</t>
  </si>
  <si>
    <t>rocas fin de dia</t>
  </si>
  <si>
    <t>AA-101</t>
  </si>
  <si>
    <t>AA-102</t>
  </si>
  <si>
    <t>AA-103</t>
  </si>
  <si>
    <t>12 m HG</t>
  </si>
  <si>
    <t>AA-104</t>
  </si>
  <si>
    <t>AA-105</t>
  </si>
  <si>
    <t>AA-106</t>
  </si>
  <si>
    <t>AA-107</t>
  </si>
  <si>
    <t>6m HG (roca grande)</t>
  </si>
  <si>
    <t>AA-108</t>
  </si>
  <si>
    <t>AA-109</t>
  </si>
  <si>
    <t>AA-110</t>
  </si>
  <si>
    <t>AA-111</t>
  </si>
  <si>
    <t>AA-112</t>
  </si>
  <si>
    <t>AA-113</t>
  </si>
  <si>
    <t>rocas</t>
  </si>
  <si>
    <t>AA-114</t>
  </si>
  <si>
    <t>AA-115</t>
  </si>
  <si>
    <t>AA-116</t>
  </si>
  <si>
    <t>AA-117</t>
  </si>
  <si>
    <t>AA-118</t>
  </si>
  <si>
    <t>AA-119</t>
  </si>
  <si>
    <t>alongside big rock</t>
  </si>
  <si>
    <t>AA-120</t>
  </si>
  <si>
    <t>AA-121</t>
  </si>
  <si>
    <t>AA-122</t>
  </si>
  <si>
    <t>AA-123</t>
  </si>
  <si>
    <t>AA-124</t>
  </si>
  <si>
    <t>AA-125</t>
  </si>
  <si>
    <t>AA-126</t>
  </si>
  <si>
    <t>AA-127</t>
  </si>
  <si>
    <t>AA-128</t>
  </si>
  <si>
    <t>AA-129</t>
  </si>
  <si>
    <t>AA-130</t>
  </si>
  <si>
    <t>AA-131</t>
  </si>
  <si>
    <t>AA-132</t>
  </si>
  <si>
    <t>AA-133</t>
  </si>
  <si>
    <t>dense tree clumps</t>
  </si>
  <si>
    <t>AA-134</t>
  </si>
  <si>
    <t>AA-135</t>
  </si>
  <si>
    <t>AA-136</t>
  </si>
  <si>
    <t>AA-137</t>
  </si>
  <si>
    <t>arbol chilup</t>
  </si>
  <si>
    <t>AA-138</t>
  </si>
  <si>
    <t>AA-139</t>
  </si>
  <si>
    <t>AA-140</t>
  </si>
  <si>
    <t>AA-141</t>
  </si>
  <si>
    <t>AA-142</t>
  </si>
  <si>
    <t>AA-143</t>
  </si>
  <si>
    <t>AA-144</t>
  </si>
  <si>
    <t>AA-145</t>
  </si>
  <si>
    <t>AA-146</t>
  </si>
  <si>
    <t>AA-147</t>
  </si>
  <si>
    <t>AA-148</t>
  </si>
  <si>
    <t>AA-149</t>
  </si>
  <si>
    <t>2 45* codos</t>
  </si>
  <si>
    <t>AA-150</t>
  </si>
  <si>
    <t>6m HG</t>
  </si>
  <si>
    <t>AA-151</t>
  </si>
  <si>
    <t>AA-152</t>
  </si>
  <si>
    <t>AA-153</t>
  </si>
  <si>
    <t>12m HG</t>
  </si>
  <si>
    <t>AA-154</t>
  </si>
  <si>
    <t>muchas rocas</t>
  </si>
  <si>
    <t>AA-155</t>
  </si>
  <si>
    <t>AA-156</t>
  </si>
  <si>
    <t>3 trees de chilup</t>
  </si>
  <si>
    <t>AA-157</t>
  </si>
  <si>
    <t>AA-158</t>
  </si>
  <si>
    <t>AA-159</t>
  </si>
  <si>
    <t>AA-160</t>
  </si>
  <si>
    <t>AA-161</t>
  </si>
  <si>
    <t>AA-162</t>
  </si>
  <si>
    <t>AA-163</t>
  </si>
  <si>
    <t>AA-164</t>
  </si>
  <si>
    <t>AA-165</t>
  </si>
  <si>
    <t>AA-166</t>
  </si>
  <si>
    <t>AA-167</t>
  </si>
  <si>
    <t>AA-168</t>
  </si>
  <si>
    <t>AA-169</t>
  </si>
  <si>
    <t>AA-170</t>
  </si>
  <si>
    <t>AA-171</t>
  </si>
  <si>
    <t>AA-172</t>
  </si>
  <si>
    <t>AA-173</t>
  </si>
  <si>
    <t>AA-174</t>
  </si>
  <si>
    <t>AA-175</t>
  </si>
  <si>
    <t>milpas</t>
  </si>
  <si>
    <t>AA-176</t>
  </si>
  <si>
    <t>AA-177</t>
  </si>
  <si>
    <t>AA-178</t>
  </si>
  <si>
    <t>AA-179</t>
  </si>
  <si>
    <t>fin de milpas</t>
  </si>
  <si>
    <t>AA-180</t>
  </si>
  <si>
    <t>Start of Day</t>
  </si>
  <si>
    <t>AA-181</t>
  </si>
  <si>
    <t>AA-182</t>
  </si>
  <si>
    <t>AA-183</t>
  </si>
  <si>
    <t>AA-184</t>
  </si>
  <si>
    <t>AA-185</t>
  </si>
  <si>
    <t>AA-186</t>
  </si>
  <si>
    <t>AA-187</t>
  </si>
  <si>
    <t>AA-188</t>
  </si>
  <si>
    <t>AA-189</t>
  </si>
  <si>
    <t>AA-190</t>
  </si>
  <si>
    <t>AA-191</t>
  </si>
  <si>
    <t>arboles de pino</t>
  </si>
  <si>
    <t>AA-192</t>
  </si>
  <si>
    <t>AA-193</t>
  </si>
  <si>
    <t>AA-194</t>
  </si>
  <si>
    <t>AA-195</t>
  </si>
  <si>
    <t>AA-196</t>
  </si>
  <si>
    <t>AA-197</t>
  </si>
  <si>
    <t>AA-198</t>
  </si>
  <si>
    <t>bosque</t>
  </si>
  <si>
    <t>AA-199</t>
  </si>
  <si>
    <t>AA-200</t>
  </si>
  <si>
    <t>AA-201</t>
  </si>
  <si>
    <t>AA-202</t>
  </si>
  <si>
    <t>AA-203</t>
  </si>
  <si>
    <t>AA-204</t>
  </si>
  <si>
    <t>AA-205</t>
  </si>
  <si>
    <t>AA-206</t>
  </si>
  <si>
    <t>AA-207</t>
  </si>
  <si>
    <t>fin de bosque Tanque de distribucion</t>
  </si>
  <si>
    <t>Kalompatzom</t>
  </si>
  <si>
    <t>B-01</t>
  </si>
  <si>
    <t>CASA 1 (15m,  320*, futuro)</t>
  </si>
  <si>
    <t>B-02</t>
  </si>
  <si>
    <t>B-03</t>
  </si>
  <si>
    <t>B-04</t>
  </si>
  <si>
    <t>B-05</t>
  </si>
  <si>
    <t>CASA 2 (120m, 340*)</t>
  </si>
  <si>
    <t>B-06</t>
  </si>
  <si>
    <t>B-07</t>
  </si>
  <si>
    <t>B-08</t>
  </si>
  <si>
    <t>B-09</t>
  </si>
  <si>
    <t>B-10</t>
  </si>
  <si>
    <t>B-11</t>
  </si>
  <si>
    <t>B-12</t>
  </si>
  <si>
    <t>B-13</t>
  </si>
  <si>
    <t>B-14</t>
  </si>
  <si>
    <t>B-15</t>
  </si>
  <si>
    <t>B-16</t>
  </si>
  <si>
    <t>B-17</t>
  </si>
  <si>
    <t>B-18</t>
  </si>
  <si>
    <t>B-19</t>
  </si>
  <si>
    <t>B-20</t>
  </si>
  <si>
    <t>B-21</t>
  </si>
  <si>
    <t>B-22</t>
  </si>
  <si>
    <t>B-23</t>
  </si>
  <si>
    <t>CASA 3 (10m, 340*)</t>
  </si>
  <si>
    <t>B-24</t>
  </si>
  <si>
    <t>B-25</t>
  </si>
  <si>
    <t>B-26</t>
  </si>
  <si>
    <t>arbol de aguacate (B26-C1)/ (B26-D1)</t>
  </si>
  <si>
    <t>B-27</t>
  </si>
  <si>
    <t>B-28</t>
  </si>
  <si>
    <t>B-29</t>
  </si>
  <si>
    <t>B-30</t>
  </si>
  <si>
    <t>B-31</t>
  </si>
  <si>
    <t>B-32</t>
  </si>
  <si>
    <t>pequeño bosque</t>
  </si>
  <si>
    <t>B-33</t>
  </si>
  <si>
    <t>B-34</t>
  </si>
  <si>
    <t>B-35</t>
  </si>
  <si>
    <t>CASA 7, cementerio</t>
  </si>
  <si>
    <t>B-36</t>
  </si>
  <si>
    <t>CASA 4 (20m 190*), CASA 5(20m 300*), CASA 6 (20m 350*)</t>
  </si>
  <si>
    <t>B-37</t>
  </si>
  <si>
    <t>CASA 8 (10m 192*), CASA 9 (10m 0*), CASA 10(50m 340*)</t>
  </si>
  <si>
    <t>B-38</t>
  </si>
  <si>
    <t>CASA 11(120m 340*)</t>
  </si>
  <si>
    <t>B-39</t>
  </si>
  <si>
    <t>B-40</t>
  </si>
  <si>
    <t>B-41</t>
  </si>
  <si>
    <t>B-42</t>
  </si>
  <si>
    <t>B-43</t>
  </si>
  <si>
    <t>CASA 12 (15m 120*), CASA 13 and 14(30m 120*)</t>
  </si>
  <si>
    <t>B-44</t>
  </si>
  <si>
    <t>B-45</t>
  </si>
  <si>
    <t>B-46</t>
  </si>
  <si>
    <t>B-47</t>
  </si>
  <si>
    <t>cruzar fence into milpas</t>
  </si>
  <si>
    <t>B-48</t>
  </si>
  <si>
    <t>B-49</t>
  </si>
  <si>
    <t>cruzar fence to houses/CASA 15 30m, 40*</t>
  </si>
  <si>
    <t>B-50</t>
  </si>
  <si>
    <t>CASA 16 10m, 50*</t>
  </si>
  <si>
    <t>B-51</t>
  </si>
  <si>
    <t>CASA 17 10m 56*</t>
  </si>
  <si>
    <t>B-52</t>
  </si>
  <si>
    <t>B-53</t>
  </si>
  <si>
    <t>thru milpa</t>
  </si>
  <si>
    <t>B-54</t>
  </si>
  <si>
    <t>B-55</t>
  </si>
  <si>
    <t>B-56</t>
  </si>
  <si>
    <t>entrar bosque</t>
  </si>
  <si>
    <t>B-57</t>
  </si>
  <si>
    <t>B-58</t>
  </si>
  <si>
    <t>6m HG camino</t>
  </si>
  <si>
    <t>B-59</t>
  </si>
  <si>
    <t>6m HG/CASA 18 30m 240*</t>
  </si>
  <si>
    <t>B-60</t>
  </si>
  <si>
    <t>B-61</t>
  </si>
  <si>
    <t>B-62</t>
  </si>
  <si>
    <t>B-63</t>
  </si>
  <si>
    <t>CASA 20 240m</t>
  </si>
  <si>
    <t>B-64</t>
  </si>
  <si>
    <t xml:space="preserve">ultima CASA 19/ fin de dia </t>
  </si>
  <si>
    <t>C-1</t>
  </si>
  <si>
    <t>C1-B26/ entrar milpa</t>
  </si>
  <si>
    <t>C-2</t>
  </si>
  <si>
    <t>C-3</t>
  </si>
  <si>
    <t>CASA 21 10 m, 347*</t>
  </si>
  <si>
    <t>C-4</t>
  </si>
  <si>
    <t>CASA 22 20m, 15*</t>
  </si>
  <si>
    <t>C-5</t>
  </si>
  <si>
    <t>C-6</t>
  </si>
  <si>
    <t>CASA 23 30m, 350*</t>
  </si>
  <si>
    <t>C-7</t>
  </si>
  <si>
    <t>CASA 24 50m, 170*</t>
  </si>
  <si>
    <t>C-8</t>
  </si>
  <si>
    <t>C-9</t>
  </si>
  <si>
    <t>CASA 25 30m, 0*</t>
  </si>
  <si>
    <t>C-10</t>
  </si>
  <si>
    <t>CASA 26 30m, 348*</t>
  </si>
  <si>
    <t>C-11</t>
  </si>
  <si>
    <t>CASA 27 30m, 182*</t>
  </si>
  <si>
    <t>C-12</t>
  </si>
  <si>
    <t>C-13</t>
  </si>
  <si>
    <t>CASA 28 60m, 178*/ CASA 29 100m, 356*</t>
  </si>
  <si>
    <t>C-14</t>
  </si>
  <si>
    <t>C-15</t>
  </si>
  <si>
    <t>C-16</t>
  </si>
  <si>
    <t>CASA 30 30m, 341*</t>
  </si>
  <si>
    <t>C-17</t>
  </si>
  <si>
    <t>C-18</t>
  </si>
  <si>
    <t>CASA 31 50m, 169*</t>
  </si>
  <si>
    <t>C-19</t>
  </si>
  <si>
    <t>CASA 32 60m, 350*/CASA 33 120m, 350*</t>
  </si>
  <si>
    <t>C-20</t>
  </si>
  <si>
    <t>CASA 34 60m, 15*</t>
  </si>
  <si>
    <t>C-21</t>
  </si>
  <si>
    <t>C-22</t>
  </si>
  <si>
    <t>C-23</t>
  </si>
  <si>
    <t>C-24</t>
  </si>
  <si>
    <t>C-25</t>
  </si>
  <si>
    <t>C25-E1</t>
  </si>
  <si>
    <t>C-26</t>
  </si>
  <si>
    <t>CASA 35 40m, 351*</t>
  </si>
  <si>
    <t>C-27</t>
  </si>
  <si>
    <t>se sale milpa</t>
  </si>
  <si>
    <t>C-28</t>
  </si>
  <si>
    <t>CASA 36 20m, 1*</t>
  </si>
  <si>
    <t>C-29</t>
  </si>
  <si>
    <t>CASA 37 60m, 355*</t>
  </si>
  <si>
    <t>C-30</t>
  </si>
  <si>
    <t>C-31</t>
  </si>
  <si>
    <t>entrar milpa</t>
  </si>
  <si>
    <t>C-32</t>
  </si>
  <si>
    <t>C-33</t>
  </si>
  <si>
    <t>C-34</t>
  </si>
  <si>
    <t>CASA 38 20m, 184*</t>
  </si>
  <si>
    <t>C-35</t>
  </si>
  <si>
    <t>C-36</t>
  </si>
  <si>
    <t>C-37</t>
  </si>
  <si>
    <t>chorro para escuela 182*, 15m</t>
  </si>
  <si>
    <t>C-38</t>
  </si>
  <si>
    <t>ultima CASA 39</t>
  </si>
  <si>
    <t>RAMAL C</t>
  </si>
  <si>
    <t>D-1</t>
  </si>
  <si>
    <t>D1-B26/ arbol de aguacate/entrar milpa</t>
  </si>
  <si>
    <t>D-2</t>
  </si>
  <si>
    <t>D-3</t>
  </si>
  <si>
    <t>D-4</t>
  </si>
  <si>
    <t>abustos</t>
  </si>
  <si>
    <t>D-5</t>
  </si>
  <si>
    <t>D-6</t>
  </si>
  <si>
    <t>D-7</t>
  </si>
  <si>
    <t>D-8</t>
  </si>
  <si>
    <t>D-9</t>
  </si>
  <si>
    <t>D-10</t>
  </si>
  <si>
    <t>D-11</t>
  </si>
  <si>
    <t>se sale bosque</t>
  </si>
  <si>
    <t>D-12</t>
  </si>
  <si>
    <t>D-13</t>
  </si>
  <si>
    <t>entrar otro bosque</t>
  </si>
  <si>
    <t>D-14</t>
  </si>
  <si>
    <t>D-15</t>
  </si>
  <si>
    <t>D-16</t>
  </si>
  <si>
    <t>D-17</t>
  </si>
  <si>
    <t>D-18</t>
  </si>
  <si>
    <t>D-19</t>
  </si>
  <si>
    <t>D-20</t>
  </si>
  <si>
    <t>D-21</t>
  </si>
  <si>
    <t>D-22</t>
  </si>
  <si>
    <t>D-23</t>
  </si>
  <si>
    <t>D-24</t>
  </si>
  <si>
    <t>salir bosque</t>
  </si>
  <si>
    <t>D-25</t>
  </si>
  <si>
    <t>D-26</t>
  </si>
  <si>
    <t>D-27</t>
  </si>
  <si>
    <t>D-28</t>
  </si>
  <si>
    <t>D-29</t>
  </si>
  <si>
    <t>D-30</t>
  </si>
  <si>
    <t>fence/ CASA 40 60m, 32*/CASA 41 100m, 74*/ CASA 42 18m, 202* (mas 8 orientacion)</t>
  </si>
  <si>
    <t>D-31</t>
  </si>
  <si>
    <t>D-32</t>
  </si>
  <si>
    <t>D-33</t>
  </si>
  <si>
    <t>CASA 43 50m, 44*</t>
  </si>
  <si>
    <t>D-34</t>
  </si>
  <si>
    <t>D-35</t>
  </si>
  <si>
    <t>salir milpa/fence/CASA 44 20m, 27*</t>
  </si>
  <si>
    <t>D-36</t>
  </si>
  <si>
    <t>RAMAL D</t>
  </si>
  <si>
    <t>E-1</t>
  </si>
  <si>
    <t>E1-C25/ entrar milpa</t>
  </si>
  <si>
    <t>E-2</t>
  </si>
  <si>
    <t>CASA 45 20m, 74*</t>
  </si>
  <si>
    <t>E-3</t>
  </si>
  <si>
    <t>CASA 46 20m, 76*</t>
  </si>
  <si>
    <t>E-4</t>
  </si>
  <si>
    <t>E-5</t>
  </si>
  <si>
    <t>CASA 47 15m, 71*</t>
  </si>
  <si>
    <t>E-6</t>
  </si>
  <si>
    <t>E-7</t>
  </si>
  <si>
    <t>E-8</t>
  </si>
  <si>
    <t>CASA 48 40m, 70*</t>
  </si>
  <si>
    <t>E-9</t>
  </si>
  <si>
    <t>CASA 49 20m, 61*/ CASA 50 50m, 61*</t>
  </si>
  <si>
    <t>E-10</t>
  </si>
  <si>
    <t>CASA 51 40m, 258*</t>
  </si>
  <si>
    <t>E-11</t>
  </si>
  <si>
    <t>E-12</t>
  </si>
  <si>
    <t>CASA 52 30m, 64*</t>
  </si>
  <si>
    <t>E-13</t>
  </si>
  <si>
    <t>CASA 53 20m, 70*</t>
  </si>
  <si>
    <t>E-14</t>
  </si>
  <si>
    <t>E-15</t>
  </si>
  <si>
    <t>E-16</t>
  </si>
  <si>
    <t>E-17</t>
  </si>
  <si>
    <t>ultima CASA 54</t>
  </si>
  <si>
    <t>RAMAL E</t>
  </si>
  <si>
    <t>rio (5.4 m ancho)/ 2 codos de 45*</t>
  </si>
  <si>
    <t>rio pequeño 6 HG</t>
  </si>
  <si>
    <t>rodear roca (6m HG)</t>
  </si>
  <si>
    <t>codo 45* PVC</t>
  </si>
  <si>
    <t>rocas 12m HG/ construir puente</t>
  </si>
  <si>
    <t>puente HG  12m</t>
  </si>
  <si>
    <t>KALAMPATZOM</t>
  </si>
  <si>
    <t>18/10/2007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</si>
</sst>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&quot;Q&quot;* #,##0.00_);_(&quot;Q&quot;* \(#,##0.00\);_(&quot;Q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0.0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#,##0.00\ &quot;€&quot;"/>
    <numFmt numFmtId="187" formatCode="0.00;[Red]0.00"/>
  </numFmts>
  <fonts count="32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8"/>
      <color indexed="8"/>
      <name val="Arial"/>
      <family val="0"/>
    </font>
    <font>
      <sz val="6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0"/>
    </font>
    <font>
      <b/>
      <sz val="9.5"/>
      <color indexed="8"/>
      <name val="Arial"/>
      <family val="0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3" fillId="16" borderId="10" xfId="0" applyFont="1" applyFill="1" applyBorder="1" applyAlignment="1">
      <alignment horizontal="center" vertical="center" wrapText="1"/>
    </xf>
    <xf numFmtId="178" fontId="3" fillId="16" borderId="10" xfId="0" applyNumberFormat="1" applyFont="1" applyFill="1" applyBorder="1" applyAlignment="1">
      <alignment horizontal="center" vertical="center" wrapText="1"/>
    </xf>
    <xf numFmtId="2" fontId="3" fillId="16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78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178" fontId="4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3" fillId="16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1" fillId="0" borderId="11" xfId="0" applyFont="1" applyBorder="1" applyAlignment="1">
      <alignment horizontal="left"/>
    </xf>
    <xf numFmtId="1" fontId="4" fillId="0" borderId="0" xfId="0" applyNumberFormat="1" applyFont="1" applyAlignment="1">
      <alignment horizontal="center"/>
    </xf>
    <xf numFmtId="178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16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78" fontId="4" fillId="0" borderId="12" xfId="0" applyNumberFormat="1" applyFont="1" applyBorder="1" applyAlignment="1">
      <alignment horizontal="center"/>
    </xf>
    <xf numFmtId="178" fontId="8" fillId="0" borderId="0" xfId="0" applyNumberFormat="1" applyFont="1" applyBorder="1" applyAlignment="1">
      <alignment horizontal="center"/>
    </xf>
    <xf numFmtId="178" fontId="9" fillId="16" borderId="10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9" fillId="16" borderId="10" xfId="0" applyFont="1" applyFill="1" applyBorder="1" applyAlignment="1">
      <alignment horizontal="center" vertical="center" wrapText="1"/>
    </xf>
    <xf numFmtId="178" fontId="4" fillId="0" borderId="0" xfId="0" applyNumberFormat="1" applyFont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24" borderId="0" xfId="0" applyFill="1" applyAlignment="1">
      <alignment horizontal="center"/>
    </xf>
    <xf numFmtId="0" fontId="1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0" fillId="25" borderId="10" xfId="0" applyFont="1" applyFill="1" applyBorder="1" applyAlignment="1">
      <alignment horizontal="center"/>
    </xf>
    <xf numFmtId="0" fontId="0" fillId="25" borderId="10" xfId="0" applyFill="1" applyBorder="1" applyAlignment="1">
      <alignment horizontal="center"/>
    </xf>
    <xf numFmtId="178" fontId="4" fillId="25" borderId="10" xfId="0" applyNumberFormat="1" applyFont="1" applyFill="1" applyBorder="1" applyAlignment="1">
      <alignment horizontal="center"/>
    </xf>
    <xf numFmtId="178" fontId="0" fillId="25" borderId="10" xfId="0" applyNumberFormat="1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2" fontId="0" fillId="25" borderId="10" xfId="0" applyNumberFormat="1" applyFill="1" applyBorder="1" applyAlignment="1">
      <alignment horizontal="center"/>
    </xf>
    <xf numFmtId="1" fontId="4" fillId="25" borderId="10" xfId="0" applyNumberFormat="1" applyFont="1" applyFill="1" applyBorder="1" applyAlignment="1">
      <alignment horizontal="center"/>
    </xf>
    <xf numFmtId="178" fontId="4" fillId="0" borderId="10" xfId="0" applyNumberFormat="1" applyFont="1" applyBorder="1" applyAlignment="1">
      <alignment horizontal="center"/>
    </xf>
    <xf numFmtId="178" fontId="0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78" fontId="4" fillId="0" borderId="10" xfId="0" applyNumberFormat="1" applyFont="1" applyFill="1" applyBorder="1" applyAlignment="1">
      <alignment horizontal="center"/>
    </xf>
    <xf numFmtId="178" fontId="0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0" fillId="26" borderId="10" xfId="0" applyFill="1" applyBorder="1" applyAlignment="1">
      <alignment horizontal="center"/>
    </xf>
    <xf numFmtId="0" fontId="0" fillId="16" borderId="10" xfId="0" applyFill="1" applyBorder="1" applyAlignment="1">
      <alignment horizontal="center"/>
    </xf>
    <xf numFmtId="178" fontId="0" fillId="16" borderId="10" xfId="0" applyNumberFormat="1" applyFont="1" applyFill="1" applyBorder="1" applyAlignment="1">
      <alignment horizontal="center"/>
    </xf>
    <xf numFmtId="2" fontId="0" fillId="24" borderId="10" xfId="0" applyNumberFormat="1" applyFill="1" applyBorder="1" applyAlignment="1">
      <alignment horizontal="center"/>
    </xf>
    <xf numFmtId="0" fontId="0" fillId="17" borderId="10" xfId="0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4" fillId="24" borderId="0" xfId="0" applyFont="1" applyFill="1" applyAlignment="1">
      <alignment horizontal="center"/>
    </xf>
    <xf numFmtId="178" fontId="4" fillId="24" borderId="0" xfId="0" applyNumberFormat="1" applyFont="1" applyFill="1" applyAlignment="1">
      <alignment horizontal="center"/>
    </xf>
    <xf numFmtId="2" fontId="0" fillId="24" borderId="0" xfId="0" applyNumberFormat="1" applyFill="1" applyAlignment="1">
      <alignment horizontal="center"/>
    </xf>
    <xf numFmtId="1" fontId="4" fillId="24" borderId="0" xfId="0" applyNumberFormat="1" applyFont="1" applyFill="1" applyAlignment="1">
      <alignment horizontal="center"/>
    </xf>
    <xf numFmtId="1" fontId="0" fillId="24" borderId="0" xfId="0" applyNumberFormat="1" applyFill="1" applyAlignment="1">
      <alignment horizontal="center"/>
    </xf>
    <xf numFmtId="178" fontId="0" fillId="24" borderId="0" xfId="0" applyNumberFormat="1" applyFill="1" applyAlignment="1">
      <alignment horizontal="center"/>
    </xf>
    <xf numFmtId="0" fontId="0" fillId="24" borderId="0" xfId="0" applyFont="1" applyFill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178" fontId="0" fillId="24" borderId="10" xfId="0" applyNumberFormat="1" applyFont="1" applyFill="1" applyBorder="1" applyAlignment="1">
      <alignment horizontal="center"/>
    </xf>
    <xf numFmtId="178" fontId="4" fillId="24" borderId="10" xfId="0" applyNumberFormat="1" applyFont="1" applyFill="1" applyBorder="1" applyAlignment="1">
      <alignment horizontal="center"/>
    </xf>
    <xf numFmtId="1" fontId="4" fillId="24" borderId="10" xfId="0" applyNumberFormat="1" applyFont="1" applyFill="1" applyBorder="1" applyAlignment="1">
      <alignment horizontal="center"/>
    </xf>
    <xf numFmtId="1" fontId="0" fillId="24" borderId="10" xfId="0" applyNumberFormat="1" applyFill="1" applyBorder="1" applyAlignment="1">
      <alignment horizontal="center"/>
    </xf>
    <xf numFmtId="0" fontId="0" fillId="11" borderId="10" xfId="0" applyFont="1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178" fontId="4" fillId="11" borderId="10" xfId="0" applyNumberFormat="1" applyFont="1" applyFill="1" applyBorder="1" applyAlignment="1">
      <alignment horizontal="center"/>
    </xf>
    <xf numFmtId="178" fontId="0" fillId="11" borderId="10" xfId="0" applyNumberFormat="1" applyFont="1" applyFill="1" applyBorder="1" applyAlignment="1">
      <alignment horizontal="center"/>
    </xf>
    <xf numFmtId="0" fontId="4" fillId="11" borderId="10" xfId="0" applyFont="1" applyFill="1" applyBorder="1" applyAlignment="1">
      <alignment horizontal="center"/>
    </xf>
    <xf numFmtId="2" fontId="0" fillId="11" borderId="10" xfId="0" applyNumberFormat="1" applyFill="1" applyBorder="1" applyAlignment="1">
      <alignment horizontal="center"/>
    </xf>
    <xf numFmtId="1" fontId="4" fillId="11" borderId="10" xfId="0" applyNumberFormat="1" applyFont="1" applyFill="1" applyBorder="1" applyAlignment="1">
      <alignment horizontal="center"/>
    </xf>
    <xf numFmtId="1" fontId="0" fillId="11" borderId="10" xfId="0" applyNumberFormat="1" applyFill="1" applyBorder="1" applyAlignment="1">
      <alignment horizontal="center"/>
    </xf>
    <xf numFmtId="2" fontId="0" fillId="11" borderId="10" xfId="0" applyNumberFormat="1" applyFont="1" applyFill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10" xfId="0" applyNumberFormat="1" applyFill="1" applyBorder="1" applyAlignment="1">
      <alignment horizontal="center"/>
    </xf>
    <xf numFmtId="187" fontId="0" fillId="0" borderId="0" xfId="0" applyNumberFormat="1" applyFill="1" applyAlignment="1">
      <alignment/>
    </xf>
    <xf numFmtId="187" fontId="0" fillId="0" borderId="10" xfId="0" applyNumberFormat="1" applyBorder="1" applyAlignment="1">
      <alignment horizontal="center"/>
    </xf>
    <xf numFmtId="187" fontId="1" fillId="0" borderId="10" xfId="0" applyNumberFormat="1" applyFont="1" applyBorder="1" applyAlignment="1">
      <alignment/>
    </xf>
    <xf numFmtId="187" fontId="0" fillId="0" borderId="10" xfId="0" applyNumberFormat="1" applyBorder="1" applyAlignment="1">
      <alignment/>
    </xf>
    <xf numFmtId="187" fontId="0" fillId="0" borderId="10" xfId="0" applyNumberForma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omma [0]" xfId="38"/>
    <cellStyle name="Currency" xfId="39"/>
    <cellStyle name="Currency [0]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Followed Hyperlink" xfId="49"/>
    <cellStyle name="Hyperlink" xfId="50"/>
    <cellStyle name="Incorrecto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Aldea  Kalompatzom
</a:t>
            </a: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(vertical)</a:t>
            </a:r>
          </a:p>
        </c:rich>
      </c:tx>
      <c:layout>
        <c:manualLayout>
          <c:xMode val="factor"/>
          <c:yMode val="factor"/>
          <c:x val="-0.01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6625"/>
          <c:w val="0.889"/>
          <c:h val="0.8505"/>
        </c:manualLayout>
      </c:layout>
      <c:scatterChart>
        <c:scatterStyle val="smoothMarker"/>
        <c:varyColors val="0"/>
        <c:ser>
          <c:idx val="0"/>
          <c:order val="0"/>
          <c:tx>
            <c:v>Alt rel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Hidraulica!$C$5:$C$391</c:f>
              <c:numCache>
                <c:ptCount val="387"/>
                <c:pt idx="0">
                  <c:v>0</c:v>
                </c:pt>
                <c:pt idx="1">
                  <c:v>21.3</c:v>
                </c:pt>
                <c:pt idx="2">
                  <c:v>35.6</c:v>
                </c:pt>
                <c:pt idx="3">
                  <c:v>43.1</c:v>
                </c:pt>
                <c:pt idx="4">
                  <c:v>48.5</c:v>
                </c:pt>
                <c:pt idx="5">
                  <c:v>57.5</c:v>
                </c:pt>
                <c:pt idx="6">
                  <c:v>64</c:v>
                </c:pt>
                <c:pt idx="7">
                  <c:v>76.6</c:v>
                </c:pt>
                <c:pt idx="8">
                  <c:v>82.8</c:v>
                </c:pt>
                <c:pt idx="9">
                  <c:v>89</c:v>
                </c:pt>
                <c:pt idx="10">
                  <c:v>99.1</c:v>
                </c:pt>
                <c:pt idx="11">
                  <c:v>116.8</c:v>
                </c:pt>
                <c:pt idx="12">
                  <c:v>132</c:v>
                </c:pt>
                <c:pt idx="13">
                  <c:v>147.8</c:v>
                </c:pt>
                <c:pt idx="14">
                  <c:v>160.10000000000002</c:v>
                </c:pt>
                <c:pt idx="15">
                  <c:v>170.50000000000003</c:v>
                </c:pt>
                <c:pt idx="16">
                  <c:v>177.90000000000003</c:v>
                </c:pt>
                <c:pt idx="17">
                  <c:v>184.80000000000004</c:v>
                </c:pt>
                <c:pt idx="18">
                  <c:v>195.40000000000003</c:v>
                </c:pt>
                <c:pt idx="19">
                  <c:v>212.60000000000002</c:v>
                </c:pt>
                <c:pt idx="20">
                  <c:v>224.10000000000002</c:v>
                </c:pt>
                <c:pt idx="21">
                  <c:v>247.3</c:v>
                </c:pt>
                <c:pt idx="22">
                  <c:v>262.6</c:v>
                </c:pt>
                <c:pt idx="23">
                  <c:v>275.8</c:v>
                </c:pt>
                <c:pt idx="24">
                  <c:v>286.2</c:v>
                </c:pt>
                <c:pt idx="25">
                  <c:v>301.4</c:v>
                </c:pt>
                <c:pt idx="26">
                  <c:v>314.4</c:v>
                </c:pt>
                <c:pt idx="27">
                  <c:v>328.7</c:v>
                </c:pt>
                <c:pt idx="28">
                  <c:v>340</c:v>
                </c:pt>
                <c:pt idx="29">
                  <c:v>351</c:v>
                </c:pt>
                <c:pt idx="30">
                  <c:v>368.4</c:v>
                </c:pt>
                <c:pt idx="31">
                  <c:v>389.7</c:v>
                </c:pt>
                <c:pt idx="32">
                  <c:v>400.59999999999997</c:v>
                </c:pt>
                <c:pt idx="33">
                  <c:v>413.7</c:v>
                </c:pt>
                <c:pt idx="34">
                  <c:v>420.7</c:v>
                </c:pt>
                <c:pt idx="35">
                  <c:v>428.5</c:v>
                </c:pt>
                <c:pt idx="36">
                  <c:v>435</c:v>
                </c:pt>
                <c:pt idx="37">
                  <c:v>443.1</c:v>
                </c:pt>
                <c:pt idx="38">
                  <c:v>448.8</c:v>
                </c:pt>
                <c:pt idx="39">
                  <c:v>455.8</c:v>
                </c:pt>
                <c:pt idx="40">
                  <c:v>464.2</c:v>
                </c:pt>
                <c:pt idx="41">
                  <c:v>469.7</c:v>
                </c:pt>
                <c:pt idx="42">
                  <c:v>485.7</c:v>
                </c:pt>
                <c:pt idx="43">
                  <c:v>503.2</c:v>
                </c:pt>
                <c:pt idx="44">
                  <c:v>519.2</c:v>
                </c:pt>
                <c:pt idx="45">
                  <c:v>538</c:v>
                </c:pt>
                <c:pt idx="46">
                  <c:v>553</c:v>
                </c:pt>
                <c:pt idx="47">
                  <c:v>569.3</c:v>
                </c:pt>
                <c:pt idx="48">
                  <c:v>583</c:v>
                </c:pt>
                <c:pt idx="49">
                  <c:v>593.4</c:v>
                </c:pt>
                <c:pt idx="50">
                  <c:v>608.1999999999999</c:v>
                </c:pt>
                <c:pt idx="51">
                  <c:v>620.5999999999999</c:v>
                </c:pt>
                <c:pt idx="52">
                  <c:v>633.9999999999999</c:v>
                </c:pt>
                <c:pt idx="53">
                  <c:v>646.3999999999999</c:v>
                </c:pt>
                <c:pt idx="54">
                  <c:v>656.6999999999998</c:v>
                </c:pt>
                <c:pt idx="55">
                  <c:v>668.6999999999998</c:v>
                </c:pt>
                <c:pt idx="56">
                  <c:v>681.1999999999998</c:v>
                </c:pt>
                <c:pt idx="57">
                  <c:v>689.0999999999998</c:v>
                </c:pt>
                <c:pt idx="58">
                  <c:v>698.0999999999998</c:v>
                </c:pt>
                <c:pt idx="59">
                  <c:v>711.2999999999998</c:v>
                </c:pt>
                <c:pt idx="60">
                  <c:v>720.2999999999998</c:v>
                </c:pt>
                <c:pt idx="61">
                  <c:v>733.0999999999998</c:v>
                </c:pt>
                <c:pt idx="62">
                  <c:v>746.1999999999998</c:v>
                </c:pt>
                <c:pt idx="63">
                  <c:v>760.4999999999998</c:v>
                </c:pt>
                <c:pt idx="64">
                  <c:v>766.4999999999998</c:v>
                </c:pt>
                <c:pt idx="65">
                  <c:v>772.4999999999998</c:v>
                </c:pt>
                <c:pt idx="66">
                  <c:v>788.9999999999998</c:v>
                </c:pt>
                <c:pt idx="67">
                  <c:v>799.9999999999998</c:v>
                </c:pt>
                <c:pt idx="68">
                  <c:v>815.9999999999998</c:v>
                </c:pt>
                <c:pt idx="69">
                  <c:v>835.9999999999998</c:v>
                </c:pt>
                <c:pt idx="70">
                  <c:v>851.9999999999998</c:v>
                </c:pt>
                <c:pt idx="71">
                  <c:v>863.9999999999998</c:v>
                </c:pt>
                <c:pt idx="72">
                  <c:v>879.1999999999998</c:v>
                </c:pt>
                <c:pt idx="73">
                  <c:v>892.2999999999998</c:v>
                </c:pt>
                <c:pt idx="74">
                  <c:v>899.7999999999998</c:v>
                </c:pt>
                <c:pt idx="75">
                  <c:v>915.9999999999999</c:v>
                </c:pt>
                <c:pt idx="76">
                  <c:v>933.9999999999999</c:v>
                </c:pt>
                <c:pt idx="77">
                  <c:v>946.9999999999999</c:v>
                </c:pt>
                <c:pt idx="78">
                  <c:v>960.9999999999999</c:v>
                </c:pt>
                <c:pt idx="79">
                  <c:v>972.4999999999999</c:v>
                </c:pt>
                <c:pt idx="80">
                  <c:v>983.4999999999999</c:v>
                </c:pt>
                <c:pt idx="81">
                  <c:v>993.4999999999999</c:v>
                </c:pt>
                <c:pt idx="82">
                  <c:v>1004.4999999999999</c:v>
                </c:pt>
                <c:pt idx="83">
                  <c:v>1013.5999999999999</c:v>
                </c:pt>
                <c:pt idx="84">
                  <c:v>1025.8999999999999</c:v>
                </c:pt>
                <c:pt idx="85">
                  <c:v>1040.3999999999999</c:v>
                </c:pt>
                <c:pt idx="86">
                  <c:v>1048.3999999999999</c:v>
                </c:pt>
                <c:pt idx="87">
                  <c:v>1058.3999999999999</c:v>
                </c:pt>
                <c:pt idx="88">
                  <c:v>1074.3999999999999</c:v>
                </c:pt>
                <c:pt idx="89">
                  <c:v>1089.3999999999999</c:v>
                </c:pt>
                <c:pt idx="90">
                  <c:v>1096.1</c:v>
                </c:pt>
                <c:pt idx="91">
                  <c:v>1104.1</c:v>
                </c:pt>
                <c:pt idx="92">
                  <c:v>1118.1</c:v>
                </c:pt>
                <c:pt idx="93">
                  <c:v>1133.1</c:v>
                </c:pt>
                <c:pt idx="94">
                  <c:v>1143.1</c:v>
                </c:pt>
                <c:pt idx="95">
                  <c:v>1164.1</c:v>
                </c:pt>
                <c:pt idx="96">
                  <c:v>1176.3</c:v>
                </c:pt>
                <c:pt idx="97">
                  <c:v>1192.3</c:v>
                </c:pt>
                <c:pt idx="98">
                  <c:v>1201.3</c:v>
                </c:pt>
                <c:pt idx="99">
                  <c:v>1216.3</c:v>
                </c:pt>
                <c:pt idx="100">
                  <c:v>1230.3</c:v>
                </c:pt>
                <c:pt idx="101">
                  <c:v>1245.3</c:v>
                </c:pt>
                <c:pt idx="102">
                  <c:v>1251.3</c:v>
                </c:pt>
                <c:pt idx="103">
                  <c:v>1268.3</c:v>
                </c:pt>
                <c:pt idx="104">
                  <c:v>1280.2</c:v>
                </c:pt>
                <c:pt idx="105">
                  <c:v>1290.2</c:v>
                </c:pt>
                <c:pt idx="106">
                  <c:v>1301.2</c:v>
                </c:pt>
                <c:pt idx="107">
                  <c:v>1316.2</c:v>
                </c:pt>
                <c:pt idx="108">
                  <c:v>1336.2</c:v>
                </c:pt>
                <c:pt idx="109">
                  <c:v>1348.7</c:v>
                </c:pt>
                <c:pt idx="110">
                  <c:v>1364.7</c:v>
                </c:pt>
                <c:pt idx="111">
                  <c:v>1381.7</c:v>
                </c:pt>
                <c:pt idx="112">
                  <c:v>1401.7</c:v>
                </c:pt>
                <c:pt idx="113">
                  <c:v>1416.7</c:v>
                </c:pt>
                <c:pt idx="114">
                  <c:v>1427.7</c:v>
                </c:pt>
                <c:pt idx="115">
                  <c:v>1443.2</c:v>
                </c:pt>
                <c:pt idx="116">
                  <c:v>1457.2</c:v>
                </c:pt>
                <c:pt idx="117">
                  <c:v>1474.2</c:v>
                </c:pt>
                <c:pt idx="118">
                  <c:v>1494.2</c:v>
                </c:pt>
                <c:pt idx="119">
                  <c:v>1509.2</c:v>
                </c:pt>
                <c:pt idx="120">
                  <c:v>1523.2</c:v>
                </c:pt>
                <c:pt idx="121">
                  <c:v>1540.2</c:v>
                </c:pt>
                <c:pt idx="122">
                  <c:v>1557.2</c:v>
                </c:pt>
                <c:pt idx="123">
                  <c:v>1578.2</c:v>
                </c:pt>
                <c:pt idx="124">
                  <c:v>1595.2</c:v>
                </c:pt>
                <c:pt idx="125">
                  <c:v>1614.2</c:v>
                </c:pt>
                <c:pt idx="126">
                  <c:v>1632.2</c:v>
                </c:pt>
                <c:pt idx="127">
                  <c:v>1646.2</c:v>
                </c:pt>
                <c:pt idx="128">
                  <c:v>1656.2</c:v>
                </c:pt>
                <c:pt idx="129">
                  <c:v>1672.2</c:v>
                </c:pt>
                <c:pt idx="130">
                  <c:v>1689.2</c:v>
                </c:pt>
                <c:pt idx="131">
                  <c:v>1705.2</c:v>
                </c:pt>
                <c:pt idx="132">
                  <c:v>1718.2</c:v>
                </c:pt>
                <c:pt idx="133">
                  <c:v>1734.2</c:v>
                </c:pt>
                <c:pt idx="134">
                  <c:v>1751</c:v>
                </c:pt>
                <c:pt idx="135">
                  <c:v>1766</c:v>
                </c:pt>
                <c:pt idx="136">
                  <c:v>1784</c:v>
                </c:pt>
                <c:pt idx="137">
                  <c:v>1798</c:v>
                </c:pt>
                <c:pt idx="138">
                  <c:v>1811</c:v>
                </c:pt>
                <c:pt idx="139">
                  <c:v>1826.5</c:v>
                </c:pt>
                <c:pt idx="140">
                  <c:v>1841.5</c:v>
                </c:pt>
                <c:pt idx="141">
                  <c:v>1859.2</c:v>
                </c:pt>
                <c:pt idx="142">
                  <c:v>1876.2</c:v>
                </c:pt>
                <c:pt idx="143">
                  <c:v>1895.2</c:v>
                </c:pt>
                <c:pt idx="144">
                  <c:v>1913.2</c:v>
                </c:pt>
                <c:pt idx="145">
                  <c:v>1929.2</c:v>
                </c:pt>
                <c:pt idx="146">
                  <c:v>1945.2</c:v>
                </c:pt>
                <c:pt idx="147">
                  <c:v>1959.2</c:v>
                </c:pt>
                <c:pt idx="148">
                  <c:v>1972.2</c:v>
                </c:pt>
                <c:pt idx="149">
                  <c:v>1985.2</c:v>
                </c:pt>
                <c:pt idx="150">
                  <c:v>1998.2</c:v>
                </c:pt>
                <c:pt idx="151">
                  <c:v>2010.2</c:v>
                </c:pt>
                <c:pt idx="152">
                  <c:v>2024.2</c:v>
                </c:pt>
                <c:pt idx="153">
                  <c:v>2033.2</c:v>
                </c:pt>
                <c:pt idx="154">
                  <c:v>2047.2</c:v>
                </c:pt>
                <c:pt idx="155">
                  <c:v>2062.2</c:v>
                </c:pt>
                <c:pt idx="156">
                  <c:v>2077.2</c:v>
                </c:pt>
                <c:pt idx="157">
                  <c:v>2092.2</c:v>
                </c:pt>
                <c:pt idx="158">
                  <c:v>2110.2</c:v>
                </c:pt>
                <c:pt idx="159">
                  <c:v>2125.2</c:v>
                </c:pt>
                <c:pt idx="160">
                  <c:v>2138.2</c:v>
                </c:pt>
                <c:pt idx="161">
                  <c:v>2157.2</c:v>
                </c:pt>
                <c:pt idx="162">
                  <c:v>2174.2</c:v>
                </c:pt>
                <c:pt idx="163">
                  <c:v>2191.2</c:v>
                </c:pt>
                <c:pt idx="164">
                  <c:v>2205.2</c:v>
                </c:pt>
                <c:pt idx="165">
                  <c:v>2219.7</c:v>
                </c:pt>
                <c:pt idx="166">
                  <c:v>2231.7</c:v>
                </c:pt>
                <c:pt idx="167">
                  <c:v>2255.7</c:v>
                </c:pt>
                <c:pt idx="168">
                  <c:v>2269.7</c:v>
                </c:pt>
                <c:pt idx="169">
                  <c:v>2282.7</c:v>
                </c:pt>
                <c:pt idx="170">
                  <c:v>2307.7</c:v>
                </c:pt>
                <c:pt idx="171">
                  <c:v>2332.7</c:v>
                </c:pt>
                <c:pt idx="172">
                  <c:v>2347.7</c:v>
                </c:pt>
                <c:pt idx="173">
                  <c:v>2367.7</c:v>
                </c:pt>
                <c:pt idx="174">
                  <c:v>2385.7</c:v>
                </c:pt>
                <c:pt idx="175">
                  <c:v>2397.7</c:v>
                </c:pt>
                <c:pt idx="176">
                  <c:v>2405.7</c:v>
                </c:pt>
                <c:pt idx="177">
                  <c:v>2420.7</c:v>
                </c:pt>
                <c:pt idx="178">
                  <c:v>2431.7</c:v>
                </c:pt>
                <c:pt idx="179">
                  <c:v>2449.7</c:v>
                </c:pt>
                <c:pt idx="180">
                  <c:v>2475.7</c:v>
                </c:pt>
                <c:pt idx="181">
                  <c:v>2493.7</c:v>
                </c:pt>
                <c:pt idx="182">
                  <c:v>2504.7</c:v>
                </c:pt>
                <c:pt idx="183">
                  <c:v>2524.7</c:v>
                </c:pt>
                <c:pt idx="184">
                  <c:v>2545.7</c:v>
                </c:pt>
                <c:pt idx="185">
                  <c:v>2565.7</c:v>
                </c:pt>
                <c:pt idx="186">
                  <c:v>2587.7</c:v>
                </c:pt>
                <c:pt idx="187">
                  <c:v>2616.7</c:v>
                </c:pt>
                <c:pt idx="188">
                  <c:v>2645.7</c:v>
                </c:pt>
                <c:pt idx="189">
                  <c:v>2660.7</c:v>
                </c:pt>
                <c:pt idx="190">
                  <c:v>2686.7</c:v>
                </c:pt>
                <c:pt idx="191">
                  <c:v>2713.7</c:v>
                </c:pt>
                <c:pt idx="192">
                  <c:v>2732.7</c:v>
                </c:pt>
                <c:pt idx="193">
                  <c:v>2747.7</c:v>
                </c:pt>
                <c:pt idx="194">
                  <c:v>2808.7</c:v>
                </c:pt>
                <c:pt idx="195">
                  <c:v>2844.7</c:v>
                </c:pt>
                <c:pt idx="196">
                  <c:v>2868.7</c:v>
                </c:pt>
                <c:pt idx="197">
                  <c:v>2896.7</c:v>
                </c:pt>
                <c:pt idx="198">
                  <c:v>2923.7</c:v>
                </c:pt>
                <c:pt idx="199">
                  <c:v>2939.7</c:v>
                </c:pt>
                <c:pt idx="200">
                  <c:v>2960.7</c:v>
                </c:pt>
                <c:pt idx="201">
                  <c:v>2983.2</c:v>
                </c:pt>
                <c:pt idx="202">
                  <c:v>2996.2</c:v>
                </c:pt>
                <c:pt idx="203">
                  <c:v>3023.2</c:v>
                </c:pt>
                <c:pt idx="204">
                  <c:v>3038.2</c:v>
                </c:pt>
                <c:pt idx="205">
                  <c:v>3071.2</c:v>
                </c:pt>
                <c:pt idx="206">
                  <c:v>3083.2</c:v>
                </c:pt>
                <c:pt idx="207">
                  <c:v>3120.2</c:v>
                </c:pt>
                <c:pt idx="208">
                  <c:v>3149.2</c:v>
                </c:pt>
                <c:pt idx="209">
                  <c:v>3165.2</c:v>
                </c:pt>
                <c:pt idx="210">
                  <c:v>3177.2</c:v>
                </c:pt>
                <c:pt idx="211">
                  <c:v>3186.2</c:v>
                </c:pt>
                <c:pt idx="212">
                  <c:v>3193.2</c:v>
                </c:pt>
                <c:pt idx="213">
                  <c:v>3202.2</c:v>
                </c:pt>
                <c:pt idx="214">
                  <c:v>3212.2</c:v>
                </c:pt>
                <c:pt idx="215">
                  <c:v>3224.7</c:v>
                </c:pt>
                <c:pt idx="216">
                  <c:v>3240.3999999999996</c:v>
                </c:pt>
                <c:pt idx="217">
                  <c:v>3252.3999999999996</c:v>
                </c:pt>
                <c:pt idx="218">
                  <c:v>3264.3999999999996</c:v>
                </c:pt>
                <c:pt idx="219">
                  <c:v>3275.3999999999996</c:v>
                </c:pt>
                <c:pt idx="220">
                  <c:v>3287.3999999999996</c:v>
                </c:pt>
                <c:pt idx="221">
                  <c:v>3297.3999999999996</c:v>
                </c:pt>
                <c:pt idx="222">
                  <c:v>3309.3999999999996</c:v>
                </c:pt>
                <c:pt idx="223">
                  <c:v>3320.3999999999996</c:v>
                </c:pt>
                <c:pt idx="224">
                  <c:v>3330.3999999999996</c:v>
                </c:pt>
                <c:pt idx="225">
                  <c:v>3340.3999999999996</c:v>
                </c:pt>
                <c:pt idx="226">
                  <c:v>3352.3999999999996</c:v>
                </c:pt>
                <c:pt idx="227">
                  <c:v>3363.3999999999996</c:v>
                </c:pt>
                <c:pt idx="228">
                  <c:v>3377.3999999999996</c:v>
                </c:pt>
                <c:pt idx="229">
                  <c:v>3392.3999999999996</c:v>
                </c:pt>
                <c:pt idx="230">
                  <c:v>3406.3999999999996</c:v>
                </c:pt>
                <c:pt idx="231">
                  <c:v>3421.3999999999996</c:v>
                </c:pt>
                <c:pt idx="232">
                  <c:v>3429.3999999999996</c:v>
                </c:pt>
                <c:pt idx="233">
                  <c:v>3457.3999999999996</c:v>
                </c:pt>
                <c:pt idx="234">
                  <c:v>3478.3999999999996</c:v>
                </c:pt>
                <c:pt idx="235">
                  <c:v>3501.3999999999996</c:v>
                </c:pt>
                <c:pt idx="236">
                  <c:v>3525.3999999999996</c:v>
                </c:pt>
                <c:pt idx="237">
                  <c:v>3545.3999999999996</c:v>
                </c:pt>
                <c:pt idx="238">
                  <c:v>3570.8999999999996</c:v>
                </c:pt>
                <c:pt idx="239">
                  <c:v>3641.8999999999996</c:v>
                </c:pt>
                <c:pt idx="240">
                  <c:v>3664.8999999999996</c:v>
                </c:pt>
                <c:pt idx="241">
                  <c:v>3693.8999999999996</c:v>
                </c:pt>
                <c:pt idx="242">
                  <c:v>3748.8999999999996</c:v>
                </c:pt>
                <c:pt idx="243">
                  <c:v>3804.8999999999996</c:v>
                </c:pt>
                <c:pt idx="244">
                  <c:v>3856.8999999999996</c:v>
                </c:pt>
                <c:pt idx="245">
                  <c:v>3875.8999999999996</c:v>
                </c:pt>
                <c:pt idx="246">
                  <c:v>3898.8999999999996</c:v>
                </c:pt>
                <c:pt idx="247">
                  <c:v>3916.3999999999996</c:v>
                </c:pt>
                <c:pt idx="248">
                  <c:v>3929.3999999999996</c:v>
                </c:pt>
                <c:pt idx="249">
                  <c:v>3948.3999999999996</c:v>
                </c:pt>
                <c:pt idx="250">
                  <c:v>3965.3999999999996</c:v>
                </c:pt>
                <c:pt idx="251">
                  <c:v>3981.3999999999996</c:v>
                </c:pt>
                <c:pt idx="252">
                  <c:v>4009.3999999999996</c:v>
                </c:pt>
                <c:pt idx="253">
                  <c:v>4022.3999999999996</c:v>
                </c:pt>
                <c:pt idx="254">
                  <c:v>4042.8999999999996</c:v>
                </c:pt>
                <c:pt idx="255">
                  <c:v>4056.8999999999996</c:v>
                </c:pt>
                <c:pt idx="256">
                  <c:v>4068.8999999999996</c:v>
                </c:pt>
                <c:pt idx="257">
                  <c:v>4087.8999999999996</c:v>
                </c:pt>
                <c:pt idx="258">
                  <c:v>4101.9</c:v>
                </c:pt>
                <c:pt idx="259">
                  <c:v>4111.9</c:v>
                </c:pt>
                <c:pt idx="260">
                  <c:v>4135.9</c:v>
                </c:pt>
                <c:pt idx="261">
                  <c:v>4150.9</c:v>
                </c:pt>
                <c:pt idx="262">
                  <c:v>4174.9</c:v>
                </c:pt>
                <c:pt idx="263">
                  <c:v>4193.9</c:v>
                </c:pt>
                <c:pt idx="264">
                  <c:v>4212.9</c:v>
                </c:pt>
                <c:pt idx="265">
                  <c:v>4245.9</c:v>
                </c:pt>
                <c:pt idx="266">
                  <c:v>4292.9</c:v>
                </c:pt>
                <c:pt idx="267">
                  <c:v>4324.4</c:v>
                </c:pt>
                <c:pt idx="268">
                  <c:v>4369.9</c:v>
                </c:pt>
                <c:pt idx="269">
                  <c:v>4412.5</c:v>
                </c:pt>
                <c:pt idx="270">
                  <c:v>4449.5</c:v>
                </c:pt>
                <c:pt idx="271">
                  <c:v>4474.5</c:v>
                </c:pt>
                <c:pt idx="272">
                  <c:v>3457.3999999999996</c:v>
                </c:pt>
                <c:pt idx="273">
                  <c:v>3477.3999999999996</c:v>
                </c:pt>
                <c:pt idx="274">
                  <c:v>3497.3999999999996</c:v>
                </c:pt>
                <c:pt idx="275">
                  <c:v>3523.9999999999995</c:v>
                </c:pt>
                <c:pt idx="276">
                  <c:v>3540.5999999999995</c:v>
                </c:pt>
                <c:pt idx="277">
                  <c:v>3553.5999999999995</c:v>
                </c:pt>
                <c:pt idx="278">
                  <c:v>3568.5999999999995</c:v>
                </c:pt>
                <c:pt idx="279">
                  <c:v>3586.5999999999995</c:v>
                </c:pt>
                <c:pt idx="280">
                  <c:v>3599.5999999999995</c:v>
                </c:pt>
                <c:pt idx="281">
                  <c:v>3618.3999999999996</c:v>
                </c:pt>
                <c:pt idx="282">
                  <c:v>3636.3999999999996</c:v>
                </c:pt>
                <c:pt idx="283">
                  <c:v>3651.3999999999996</c:v>
                </c:pt>
                <c:pt idx="284">
                  <c:v>3684.3999999999996</c:v>
                </c:pt>
                <c:pt idx="285">
                  <c:v>3703.3999999999996</c:v>
                </c:pt>
                <c:pt idx="286">
                  <c:v>3722.3999999999996</c:v>
                </c:pt>
                <c:pt idx="287">
                  <c:v>3735.3999999999996</c:v>
                </c:pt>
                <c:pt idx="288">
                  <c:v>3752.3999999999996</c:v>
                </c:pt>
                <c:pt idx="289">
                  <c:v>3767.3999999999996</c:v>
                </c:pt>
                <c:pt idx="290">
                  <c:v>3780.8999999999996</c:v>
                </c:pt>
                <c:pt idx="291">
                  <c:v>3795.3999999999996</c:v>
                </c:pt>
                <c:pt idx="292">
                  <c:v>3813.3999999999996</c:v>
                </c:pt>
                <c:pt idx="293">
                  <c:v>3829.3999999999996</c:v>
                </c:pt>
                <c:pt idx="294">
                  <c:v>3843.3999999999996</c:v>
                </c:pt>
                <c:pt idx="295">
                  <c:v>3859.7</c:v>
                </c:pt>
                <c:pt idx="296">
                  <c:v>3878.1</c:v>
                </c:pt>
                <c:pt idx="297">
                  <c:v>3887.7</c:v>
                </c:pt>
                <c:pt idx="298">
                  <c:v>3916.2</c:v>
                </c:pt>
                <c:pt idx="299">
                  <c:v>3937.2</c:v>
                </c:pt>
                <c:pt idx="300">
                  <c:v>3982.7</c:v>
                </c:pt>
                <c:pt idx="301">
                  <c:v>4022.7</c:v>
                </c:pt>
                <c:pt idx="302">
                  <c:v>4096.7</c:v>
                </c:pt>
                <c:pt idx="303">
                  <c:v>4140.7</c:v>
                </c:pt>
                <c:pt idx="304">
                  <c:v>4156.7</c:v>
                </c:pt>
                <c:pt idx="305">
                  <c:v>4171.7</c:v>
                </c:pt>
                <c:pt idx="306">
                  <c:v>4200.7</c:v>
                </c:pt>
                <c:pt idx="307">
                  <c:v>4218.7</c:v>
                </c:pt>
                <c:pt idx="308">
                  <c:v>4232.7</c:v>
                </c:pt>
                <c:pt idx="309">
                  <c:v>4254.7</c:v>
                </c:pt>
                <c:pt idx="310">
                  <c:v>4274.7</c:v>
                </c:pt>
                <c:pt idx="311">
                  <c:v>3457.3999999999996</c:v>
                </c:pt>
                <c:pt idx="312">
                  <c:v>3476.3999999999996</c:v>
                </c:pt>
                <c:pt idx="313">
                  <c:v>3497.3999999999996</c:v>
                </c:pt>
                <c:pt idx="314">
                  <c:v>3518.3999999999996</c:v>
                </c:pt>
                <c:pt idx="315">
                  <c:v>3536.3999999999996</c:v>
                </c:pt>
                <c:pt idx="316">
                  <c:v>3556.3999999999996</c:v>
                </c:pt>
                <c:pt idx="317">
                  <c:v>3571.3999999999996</c:v>
                </c:pt>
                <c:pt idx="318">
                  <c:v>3589.3999999999996</c:v>
                </c:pt>
                <c:pt idx="319">
                  <c:v>3617.3999999999996</c:v>
                </c:pt>
                <c:pt idx="320">
                  <c:v>3636.3999999999996</c:v>
                </c:pt>
                <c:pt idx="321">
                  <c:v>3654.3999999999996</c:v>
                </c:pt>
                <c:pt idx="322">
                  <c:v>3677.3999999999996</c:v>
                </c:pt>
                <c:pt idx="323">
                  <c:v>3715.3999999999996</c:v>
                </c:pt>
                <c:pt idx="324">
                  <c:v>3737.3999999999996</c:v>
                </c:pt>
                <c:pt idx="325">
                  <c:v>3757.3999999999996</c:v>
                </c:pt>
                <c:pt idx="326">
                  <c:v>3771.3999999999996</c:v>
                </c:pt>
                <c:pt idx="327">
                  <c:v>3788.3999999999996</c:v>
                </c:pt>
                <c:pt idx="328">
                  <c:v>3806.3999999999996</c:v>
                </c:pt>
                <c:pt idx="329">
                  <c:v>3819.3999999999996</c:v>
                </c:pt>
                <c:pt idx="330">
                  <c:v>3837.3999999999996</c:v>
                </c:pt>
                <c:pt idx="331">
                  <c:v>3852.3999999999996</c:v>
                </c:pt>
                <c:pt idx="332">
                  <c:v>3866.3999999999996</c:v>
                </c:pt>
                <c:pt idx="333">
                  <c:v>3880.3999999999996</c:v>
                </c:pt>
                <c:pt idx="334">
                  <c:v>3898.3999999999996</c:v>
                </c:pt>
                <c:pt idx="335">
                  <c:v>3915.3999999999996</c:v>
                </c:pt>
                <c:pt idx="336">
                  <c:v>3956.3999999999996</c:v>
                </c:pt>
                <c:pt idx="337">
                  <c:v>3999.3999999999996</c:v>
                </c:pt>
                <c:pt idx="338">
                  <c:v>4027.3999999999996</c:v>
                </c:pt>
                <c:pt idx="339">
                  <c:v>4069.3999999999996</c:v>
                </c:pt>
                <c:pt idx="340">
                  <c:v>4111.4</c:v>
                </c:pt>
                <c:pt idx="341">
                  <c:v>4132.4</c:v>
                </c:pt>
                <c:pt idx="342">
                  <c:v>4148.4</c:v>
                </c:pt>
                <c:pt idx="343">
                  <c:v>4167.4</c:v>
                </c:pt>
                <c:pt idx="344">
                  <c:v>4185.4</c:v>
                </c:pt>
                <c:pt idx="345">
                  <c:v>4205.4</c:v>
                </c:pt>
                <c:pt idx="346">
                  <c:v>4218.4</c:v>
                </c:pt>
                <c:pt idx="347">
                  <c:v>4249.4</c:v>
                </c:pt>
                <c:pt idx="348">
                  <c:v>3887.7</c:v>
                </c:pt>
                <c:pt idx="349">
                  <c:v>3897.7</c:v>
                </c:pt>
                <c:pt idx="350">
                  <c:v>3908.7</c:v>
                </c:pt>
                <c:pt idx="351">
                  <c:v>3921.7</c:v>
                </c:pt>
                <c:pt idx="352">
                  <c:v>3932.7</c:v>
                </c:pt>
                <c:pt idx="353">
                  <c:v>3943.7</c:v>
                </c:pt>
                <c:pt idx="354">
                  <c:v>3954.7</c:v>
                </c:pt>
                <c:pt idx="355">
                  <c:v>3965.7</c:v>
                </c:pt>
                <c:pt idx="356">
                  <c:v>3976.7</c:v>
                </c:pt>
                <c:pt idx="357">
                  <c:v>3988.7</c:v>
                </c:pt>
                <c:pt idx="358">
                  <c:v>4001.7</c:v>
                </c:pt>
                <c:pt idx="359">
                  <c:v>4012.7</c:v>
                </c:pt>
                <c:pt idx="360">
                  <c:v>4027.7</c:v>
                </c:pt>
                <c:pt idx="361">
                  <c:v>4041.7</c:v>
                </c:pt>
                <c:pt idx="362">
                  <c:v>4055.7</c:v>
                </c:pt>
                <c:pt idx="363">
                  <c:v>4063.7</c:v>
                </c:pt>
                <c:pt idx="364">
                  <c:v>4075.7</c:v>
                </c:pt>
                <c:pt idx="365">
                  <c:v>4087.7</c:v>
                </c:pt>
              </c:numCache>
            </c:numRef>
          </c:xVal>
          <c:yVal>
            <c:numRef>
              <c:f>Hidraulica!$G$5:$G$391</c:f>
              <c:numCache>
                <c:ptCount val="387"/>
                <c:pt idx="0">
                  <c:v>1000</c:v>
                </c:pt>
                <c:pt idx="1">
                  <c:v>992.3667626746851</c:v>
                </c:pt>
                <c:pt idx="2">
                  <c:v>985.4339851051625</c:v>
                </c:pt>
                <c:pt idx="3">
                  <c:v>980.8165240402201</c:v>
                </c:pt>
                <c:pt idx="4">
                  <c:v>980.2052266858734</c:v>
                </c:pt>
                <c:pt idx="5">
                  <c:v>986.5691877165524</c:v>
                </c:pt>
                <c:pt idx="6">
                  <c:v>989.8191877165524</c:v>
                </c:pt>
                <c:pt idx="7">
                  <c:v>992.8674036011082</c:v>
                </c:pt>
                <c:pt idx="8">
                  <c:v>992.8674036011082</c:v>
                </c:pt>
                <c:pt idx="9">
                  <c:v>993.6229935302201</c:v>
                </c:pt>
                <c:pt idx="10">
                  <c:v>992.9184531454044</c:v>
                </c:pt>
                <c:pt idx="11">
                  <c:v>992.9184531454044</c:v>
                </c:pt>
                <c:pt idx="12">
                  <c:v>991.8581547444937</c:v>
                </c:pt>
                <c:pt idx="13">
                  <c:v>990.893587819843</c:v>
                </c:pt>
                <c:pt idx="14">
                  <c:v>991.3228516292837</c:v>
                </c:pt>
                <c:pt idx="15">
                  <c:v>991.3228516292837</c:v>
                </c:pt>
                <c:pt idx="16">
                  <c:v>991.9678041256163</c:v>
                </c:pt>
                <c:pt idx="17">
                  <c:v>992.4491237944508</c:v>
                </c:pt>
                <c:pt idx="18">
                  <c:v>992.356622518168</c:v>
                </c:pt>
                <c:pt idx="19">
                  <c:v>990.40952724136</c:v>
                </c:pt>
                <c:pt idx="20">
                  <c:v>990.6102299153888</c:v>
                </c:pt>
                <c:pt idx="21">
                  <c:v>990.0029247146462</c:v>
                </c:pt>
                <c:pt idx="22">
                  <c:v>990.5368870141945</c:v>
                </c:pt>
                <c:pt idx="23">
                  <c:v>991.2277216366014</c:v>
                </c:pt>
                <c:pt idx="24">
                  <c:v>994.2683873657178</c:v>
                </c:pt>
                <c:pt idx="25">
                  <c:v>989.319751417969</c:v>
                </c:pt>
                <c:pt idx="26">
                  <c:v>989.5466327016536</c:v>
                </c:pt>
                <c:pt idx="27">
                  <c:v>988.5491151271126</c:v>
                </c:pt>
                <c:pt idx="28">
                  <c:v>988.7463273198539</c:v>
                </c:pt>
                <c:pt idx="29">
                  <c:v>987.3105392054333</c:v>
                </c:pt>
                <c:pt idx="30">
                  <c:v>987.7660181059903</c:v>
                </c:pt>
                <c:pt idx="31">
                  <c:v>987.3942818488762</c:v>
                </c:pt>
                <c:pt idx="32">
                  <c:v>987.2991626119439</c:v>
                </c:pt>
                <c:pt idx="33">
                  <c:v>986.1574223819496</c:v>
                </c:pt>
                <c:pt idx="34">
                  <c:v>985.547332182716</c:v>
                </c:pt>
                <c:pt idx="35">
                  <c:v>985.1391117240211</c:v>
                </c:pt>
                <c:pt idx="36">
                  <c:v>985.4226377418958</c:v>
                </c:pt>
                <c:pt idx="37">
                  <c:v>984.9281445716634</c:v>
                </c:pt>
                <c:pt idx="38">
                  <c:v>985.2761212470122</c:v>
                </c:pt>
                <c:pt idx="39">
                  <c:v>985.7644165632211</c:v>
                </c:pt>
                <c:pt idx="40">
                  <c:v>986.4965248023013</c:v>
                </c:pt>
                <c:pt idx="41">
                  <c:v>987.4515897794695</c:v>
                </c:pt>
                <c:pt idx="42">
                  <c:v>983.8523729099677</c:v>
                </c:pt>
                <c:pt idx="43">
                  <c:v>980.8135298007965</c:v>
                </c:pt>
                <c:pt idx="44">
                  <c:v>978.7251107252756</c:v>
                </c:pt>
                <c:pt idx="45">
                  <c:v>977.4136890188861</c:v>
                </c:pt>
                <c:pt idx="46">
                  <c:v>977.4136890188861</c:v>
                </c:pt>
                <c:pt idx="47">
                  <c:v>975.7098750676233</c:v>
                </c:pt>
                <c:pt idx="48">
                  <c:v>976.1879981724476</c:v>
                </c:pt>
                <c:pt idx="49">
                  <c:v>976.0064931454998</c:v>
                </c:pt>
                <c:pt idx="50">
                  <c:v>975.748197530228</c:v>
                </c:pt>
                <c:pt idx="51">
                  <c:v>975.6399884900482</c:v>
                </c:pt>
                <c:pt idx="52">
                  <c:v>975.5230529143699</c:v>
                </c:pt>
                <c:pt idx="53">
                  <c:v>975.4148438741901</c:v>
                </c:pt>
                <c:pt idx="54">
                  <c:v>976.1333355537546</c:v>
                </c:pt>
                <c:pt idx="55">
                  <c:v>975.8192121740601</c:v>
                </c:pt>
                <c:pt idx="56">
                  <c:v>975.601057093594</c:v>
                </c:pt>
                <c:pt idx="57">
                  <c:v>975.8767631175438</c:v>
                </c:pt>
                <c:pt idx="58">
                  <c:v>977.7479683349036</c:v>
                </c:pt>
                <c:pt idx="59">
                  <c:v>977.0571337124967</c:v>
                </c:pt>
                <c:pt idx="60">
                  <c:v>977.3712291828192</c:v>
                </c:pt>
                <c:pt idx="61">
                  <c:v>978.264112046744</c:v>
                </c:pt>
                <c:pt idx="62">
                  <c:v>978.4927385710724</c:v>
                </c:pt>
                <c:pt idx="63">
                  <c:v>980.1115445279535</c:v>
                </c:pt>
                <c:pt idx="64">
                  <c:v>979.5886100714675</c:v>
                </c:pt>
                <c:pt idx="65">
                  <c:v>980.6304991374691</c:v>
                </c:pt>
                <c:pt idx="66">
                  <c:v>979.0490442208854</c:v>
                </c:pt>
                <c:pt idx="67">
                  <c:v>980.0077573911096</c:v>
                </c:pt>
                <c:pt idx="68">
                  <c:v>978.613265507147</c:v>
                </c:pt>
                <c:pt idx="69">
                  <c:v>978.9623136358928</c:v>
                </c:pt>
                <c:pt idx="70">
                  <c:v>979.1019382038668</c:v>
                </c:pt>
                <c:pt idx="71">
                  <c:v>978.3693557294484</c:v>
                </c:pt>
                <c:pt idx="72">
                  <c:v>978.6346323072952</c:v>
                </c:pt>
                <c:pt idx="73">
                  <c:v>978.8632588316236</c:v>
                </c:pt>
                <c:pt idx="74">
                  <c:v>978.0792953571163</c:v>
                </c:pt>
                <c:pt idx="75">
                  <c:v>978.3620243414002</c:v>
                </c:pt>
                <c:pt idx="76">
                  <c:v>978.2049467024295</c:v>
                </c:pt>
                <c:pt idx="77">
                  <c:v>979.7892481666964</c:v>
                </c:pt>
                <c:pt idx="78">
                  <c:v>977.8408247532556</c:v>
                </c:pt>
                <c:pt idx="79">
                  <c:v>977.0386253051981</c:v>
                </c:pt>
                <c:pt idx="80">
                  <c:v>979.792805349797</c:v>
                </c:pt>
                <c:pt idx="81">
                  <c:v>976.209125854344</c:v>
                </c:pt>
                <c:pt idx="82">
                  <c:v>973.5479850027477</c:v>
                </c:pt>
                <c:pt idx="83">
                  <c:v>973.3891681041684</c:v>
                </c:pt>
                <c:pt idx="84">
                  <c:v>977.7970938835756</c:v>
                </c:pt>
                <c:pt idx="85">
                  <c:v>981.427603942365</c:v>
                </c:pt>
                <c:pt idx="86">
                  <c:v>982.5409887500455</c:v>
                </c:pt>
                <c:pt idx="87">
                  <c:v>982.8899837170704</c:v>
                </c:pt>
                <c:pt idx="88">
                  <c:v>983.169222220067</c:v>
                </c:pt>
                <c:pt idx="89">
                  <c:v>986.0313571507152</c:v>
                </c:pt>
                <c:pt idx="90">
                  <c:v>986.6153006271245</c:v>
                </c:pt>
                <c:pt idx="91">
                  <c:v>987.6595101648849</c:v>
                </c:pt>
                <c:pt idx="92">
                  <c:v>985.9533393572128</c:v>
                </c:pt>
                <c:pt idx="93">
                  <c:v>985.4298469066753</c:v>
                </c:pt>
                <c:pt idx="94">
                  <c:v>984.1245849844747</c:v>
                </c:pt>
                <c:pt idx="95">
                  <c:v>986.3196827130954</c:v>
                </c:pt>
                <c:pt idx="96">
                  <c:v>986.5326020716302</c:v>
                </c:pt>
                <c:pt idx="97">
                  <c:v>984.5826925771479</c:v>
                </c:pt>
                <c:pt idx="98">
                  <c:v>984.1116689709614</c:v>
                </c:pt>
                <c:pt idx="99">
                  <c:v>983.8498828744022</c:v>
                </c:pt>
                <c:pt idx="100">
                  <c:v>985.5560536820742</c:v>
                </c:pt>
                <c:pt idx="101">
                  <c:v>986.7329401179919</c:v>
                </c:pt>
                <c:pt idx="102">
                  <c:v>984.9287053209663</c:v>
                </c:pt>
                <c:pt idx="103">
                  <c:v>988.1724582423675</c:v>
                </c:pt>
                <c:pt idx="104">
                  <c:v>989.2096115810647</c:v>
                </c:pt>
                <c:pt idx="105">
                  <c:v>989.1223462260809</c:v>
                </c:pt>
                <c:pt idx="106">
                  <c:v>986.1827240892201</c:v>
                </c:pt>
                <c:pt idx="107">
                  <c:v>988.9162569716023</c:v>
                </c:pt>
                <c:pt idx="108">
                  <c:v>986.6521926962441</c:v>
                </c:pt>
                <c:pt idx="109">
                  <c:v>989.037305138451</c:v>
                </c:pt>
                <c:pt idx="110">
                  <c:v>985.1665548088563</c:v>
                </c:pt>
                <c:pt idx="111">
                  <c:v>981.0538825836619</c:v>
                </c:pt>
                <c:pt idx="112">
                  <c:v>981.4029307124076</c:v>
                </c:pt>
                <c:pt idx="113">
                  <c:v>980.8794382618701</c:v>
                </c:pt>
                <c:pt idx="114">
                  <c:v>983.7264477579978</c:v>
                </c:pt>
                <c:pt idx="115">
                  <c:v>981.3017135498742</c:v>
                </c:pt>
                <c:pt idx="116">
                  <c:v>979.8383150641271</c:v>
                </c:pt>
                <c:pt idx="117">
                  <c:v>978.652455010477</c:v>
                </c:pt>
                <c:pt idx="118">
                  <c:v>975.3515028932634</c:v>
                </c:pt>
                <c:pt idx="119">
                  <c:v>977.3093957765642</c:v>
                </c:pt>
                <c:pt idx="120">
                  <c:v>972.983157855315</c:v>
                </c:pt>
                <c:pt idx="121">
                  <c:v>972.3898664113725</c:v>
                </c:pt>
                <c:pt idx="122">
                  <c:v>972.0931755019387</c:v>
                </c:pt>
                <c:pt idx="123">
                  <c:v>970.2629049042379</c:v>
                </c:pt>
                <c:pt idx="124">
                  <c:v>969.9662139948041</c:v>
                </c:pt>
                <c:pt idx="125">
                  <c:v>967.9801731927187</c:v>
                </c:pt>
                <c:pt idx="126">
                  <c:v>969.8616855315364</c:v>
                </c:pt>
                <c:pt idx="127">
                  <c:v>968.8850948991186</c:v>
                </c:pt>
                <c:pt idx="128">
                  <c:v>969.2340898661436</c:v>
                </c:pt>
                <c:pt idx="129">
                  <c:v>966.4557190234726</c:v>
                </c:pt>
                <c:pt idx="130">
                  <c:v>968.0850968163164</c:v>
                </c:pt>
                <c:pt idx="131">
                  <c:v>971.4116838694006</c:v>
                </c:pt>
                <c:pt idx="132">
                  <c:v>971.6385651530852</c:v>
                </c:pt>
                <c:pt idx="133">
                  <c:v>972.7546687329913</c:v>
                </c:pt>
                <c:pt idx="134">
                  <c:v>974.2188852111519</c:v>
                </c:pt>
                <c:pt idx="135">
                  <c:v>975.1346133041748</c:v>
                </c:pt>
                <c:pt idx="136">
                  <c:v>975.7628042448198</c:v>
                </c:pt>
                <c:pt idx="137">
                  <c:v>978.4341301800914</c:v>
                </c:pt>
                <c:pt idx="138">
                  <c:v>979.2277611940445</c:v>
                </c:pt>
                <c:pt idx="139">
                  <c:v>979.4982734938225</c:v>
                </c:pt>
                <c:pt idx="140">
                  <c:v>980.2833128374666</c:v>
                </c:pt>
                <c:pt idx="141">
                  <c:v>980.7466448225159</c:v>
                </c:pt>
                <c:pt idx="142">
                  <c:v>981.1916529437498</c:v>
                </c:pt>
                <c:pt idx="143">
                  <c:v>982.0204213036911</c:v>
                </c:pt>
                <c:pt idx="144">
                  <c:v>981.0783740913181</c:v>
                </c:pt>
                <c:pt idx="145">
                  <c:v>979.8230285596726</c:v>
                </c:pt>
                <c:pt idx="146">
                  <c:v>978.9856532597855</c:v>
                </c:pt>
                <c:pt idx="147">
                  <c:v>980.6918240674576</c:v>
                </c:pt>
                <c:pt idx="148">
                  <c:v>980.9187053511422</c:v>
                </c:pt>
                <c:pt idx="149">
                  <c:v>981.5990727823005</c:v>
                </c:pt>
                <c:pt idx="150">
                  <c:v>983.4083230947813</c:v>
                </c:pt>
                <c:pt idx="151">
                  <c:v>985.9032633845944</c:v>
                </c:pt>
                <c:pt idx="152">
                  <c:v>983.3519660277044</c:v>
                </c:pt>
                <c:pt idx="153">
                  <c:v>980.42185263759</c:v>
                </c:pt>
                <c:pt idx="154">
                  <c:v>977.6307015557492</c:v>
                </c:pt>
                <c:pt idx="155">
                  <c:v>977.4998035232736</c:v>
                </c:pt>
                <c:pt idx="156">
                  <c:v>976.4534564171117</c:v>
                </c:pt>
                <c:pt idx="157">
                  <c:v>976.1916703205525</c:v>
                </c:pt>
                <c:pt idx="158">
                  <c:v>974.9360537931582</c:v>
                </c:pt>
                <c:pt idx="159">
                  <c:v>974.6742676965989</c:v>
                </c:pt>
                <c:pt idx="160">
                  <c:v>976.2585691608658</c:v>
                </c:pt>
                <c:pt idx="161">
                  <c:v>976.2585691608658</c:v>
                </c:pt>
                <c:pt idx="162">
                  <c:v>977.5923737882392</c:v>
                </c:pt>
                <c:pt idx="163">
                  <c:v>979.0740214149495</c:v>
                </c:pt>
                <c:pt idx="164">
                  <c:v>979.6846928380642</c:v>
                </c:pt>
                <c:pt idx="165">
                  <c:v>979.4316329447236</c:v>
                </c:pt>
                <c:pt idx="166">
                  <c:v>978.1772913855117</c:v>
                </c:pt>
                <c:pt idx="167">
                  <c:v>977.7584336310169</c:v>
                </c:pt>
                <c:pt idx="168">
                  <c:v>978.7350242634348</c:v>
                </c:pt>
                <c:pt idx="169">
                  <c:v>979.415391694593</c:v>
                </c:pt>
                <c:pt idx="170">
                  <c:v>981.5942852632845</c:v>
                </c:pt>
                <c:pt idx="171">
                  <c:v>983.120498751656</c:v>
                </c:pt>
                <c:pt idx="172">
                  <c:v>982.0741516454941</c:v>
                </c:pt>
                <c:pt idx="173">
                  <c:v>980.6790221706116</c:v>
                </c:pt>
                <c:pt idx="174">
                  <c:v>979.7369749582385</c:v>
                </c:pt>
                <c:pt idx="175">
                  <c:v>981.6141885387214</c:v>
                </c:pt>
                <c:pt idx="176">
                  <c:v>980.3627128183995</c:v>
                </c:pt>
                <c:pt idx="177">
                  <c:v>979.0553766771847</c:v>
                </c:pt>
                <c:pt idx="178">
                  <c:v>978.6714822134571</c:v>
                </c:pt>
                <c:pt idx="179">
                  <c:v>978.357338897586</c:v>
                </c:pt>
                <c:pt idx="180">
                  <c:v>976.5436705802388</c:v>
                </c:pt>
                <c:pt idx="181">
                  <c:v>976.5436705802388</c:v>
                </c:pt>
                <c:pt idx="182">
                  <c:v>975.5849574100146</c:v>
                </c:pt>
                <c:pt idx="183">
                  <c:v>973.6680423596101</c:v>
                </c:pt>
                <c:pt idx="184">
                  <c:v>972.2031564109835</c:v>
                </c:pt>
                <c:pt idx="185">
                  <c:v>970.4600415560303</c:v>
                </c:pt>
                <c:pt idx="186">
                  <c:v>969.8841486932571</c:v>
                </c:pt>
                <c:pt idx="187">
                  <c:v>969.8841486932571</c:v>
                </c:pt>
                <c:pt idx="188">
                  <c:v>967.356632153575</c:v>
                </c:pt>
                <c:pt idx="189">
                  <c:v>965.269035639174</c:v>
                </c:pt>
                <c:pt idx="190">
                  <c:v>963.0029863277349</c:v>
                </c:pt>
                <c:pt idx="191">
                  <c:v>960.1807178195082</c:v>
                </c:pt>
                <c:pt idx="192">
                  <c:v>958.8553448183699</c:v>
                </c:pt>
                <c:pt idx="193">
                  <c:v>957.808997712208</c:v>
                </c:pt>
                <c:pt idx="194">
                  <c:v>956.7444009195337</c:v>
                </c:pt>
                <c:pt idx="195">
                  <c:v>955.1741029743816</c:v>
                </c:pt>
                <c:pt idx="196">
                  <c:v>955.1741029743816</c:v>
                </c:pt>
                <c:pt idx="197">
                  <c:v>955.4184459683361</c:v>
                </c:pt>
                <c:pt idx="198">
                  <c:v>955.8896609421428</c:v>
                </c:pt>
                <c:pt idx="199">
                  <c:v>955.3312689949028</c:v>
                </c:pt>
                <c:pt idx="200">
                  <c:v>955.3312689949028</c:v>
                </c:pt>
                <c:pt idx="201">
                  <c:v>953.9576768553685</c:v>
                </c:pt>
                <c:pt idx="202">
                  <c:v>953.503983398236</c:v>
                </c:pt>
                <c:pt idx="203">
                  <c:v>954.4462698092035</c:v>
                </c:pt>
                <c:pt idx="204">
                  <c:v>956.0141967582183</c:v>
                </c:pt>
                <c:pt idx="205">
                  <c:v>956.8780360523781</c:v>
                </c:pt>
                <c:pt idx="206">
                  <c:v>952.5776206578345</c:v>
                </c:pt>
                <c:pt idx="207">
                  <c:v>939.9228753547848</c:v>
                </c:pt>
                <c:pt idx="208">
                  <c:v>933.8934363210698</c:v>
                </c:pt>
                <c:pt idx="209">
                  <c:v>930.1583104993753</c:v>
                </c:pt>
                <c:pt idx="210">
                  <c:v>927.052481958145</c:v>
                </c:pt>
                <c:pt idx="211">
                  <c:v>925.4123622287157</c:v>
                </c:pt>
                <c:pt idx="212">
                  <c:v>924.1367135502707</c:v>
                </c:pt>
                <c:pt idx="213">
                  <c:v>921.2066001601562</c:v>
                </c:pt>
                <c:pt idx="214">
                  <c:v>918.2828831129289</c:v>
                </c:pt>
                <c:pt idx="215">
                  <c:v>914.3165749078652</c:v>
                </c:pt>
                <c:pt idx="216">
                  <c:v>909.2051548828878</c:v>
                </c:pt>
                <c:pt idx="217">
                  <c:v>905.1009131629797</c:v>
                </c:pt>
                <c:pt idx="218">
                  <c:v>901.5924527063069</c:v>
                </c:pt>
                <c:pt idx="219">
                  <c:v>898.1932657681824</c:v>
                </c:pt>
                <c:pt idx="220">
                  <c:v>894.2864479146965</c:v>
                </c:pt>
                <c:pt idx="221">
                  <c:v>890.7027684192435</c:v>
                </c:pt>
                <c:pt idx="222">
                  <c:v>885.8219287023339</c:v>
                </c:pt>
                <c:pt idx="223">
                  <c:v>881.8798812573357</c:v>
                </c:pt>
                <c:pt idx="224">
                  <c:v>881.0952903000573</c:v>
                </c:pt>
                <c:pt idx="225">
                  <c:v>879.358808523388</c:v>
                </c:pt>
                <c:pt idx="226">
                  <c:v>875.950624386941</c:v>
                </c:pt>
                <c:pt idx="227">
                  <c:v>874.4197202763802</c:v>
                </c:pt>
                <c:pt idx="228">
                  <c:v>873.199539877913</c:v>
                </c:pt>
                <c:pt idx="229">
                  <c:v>872.545249067433</c:v>
                </c:pt>
                <c:pt idx="230">
                  <c:v>873.2779524548342</c:v>
                </c:pt>
                <c:pt idx="231">
                  <c:v>874.845879403849</c:v>
                </c:pt>
                <c:pt idx="232">
                  <c:v>875.403931193802</c:v>
                </c:pt>
                <c:pt idx="233">
                  <c:v>874.426745286132</c:v>
                </c:pt>
                <c:pt idx="234">
                  <c:v>870.5997992507969</c:v>
                </c:pt>
                <c:pt idx="235">
                  <c:v>863.3017921534797</c:v>
                </c:pt>
                <c:pt idx="236">
                  <c:v>853.9242450697371</c:v>
                </c:pt>
                <c:pt idx="237">
                  <c:v>846.7568860788311</c:v>
                </c:pt>
                <c:pt idx="238">
                  <c:v>835.9801204044433</c:v>
                </c:pt>
                <c:pt idx="239">
                  <c:v>818.8036658168669</c:v>
                </c:pt>
                <c:pt idx="240">
                  <c:v>820.4080647129817</c:v>
                </c:pt>
                <c:pt idx="241">
                  <c:v>822.6833784890893</c:v>
                </c:pt>
                <c:pt idx="242">
                  <c:v>823.6432608431398</c:v>
                </c:pt>
                <c:pt idx="243">
                  <c:v>814.8829308008869</c:v>
                </c:pt>
                <c:pt idx="244">
                  <c:v>813.0681569723569</c:v>
                </c:pt>
                <c:pt idx="245">
                  <c:v>812.5707949545073</c:v>
                </c:pt>
                <c:pt idx="246">
                  <c:v>810.5662128713111</c:v>
                </c:pt>
                <c:pt idx="247">
                  <c:v>811.1769540636049</c:v>
                </c:pt>
                <c:pt idx="248">
                  <c:v>810.3833230496517</c:v>
                </c:pt>
                <c:pt idx="249">
                  <c:v>808.7273639374462</c:v>
                </c:pt>
                <c:pt idx="250">
                  <c:v>805.7753449171083</c:v>
                </c:pt>
                <c:pt idx="251">
                  <c:v>804.3808530331457</c:v>
                </c:pt>
                <c:pt idx="252">
                  <c:v>802.9154462583433</c:v>
                </c:pt>
                <c:pt idx="253">
                  <c:v>802.9154462583433</c:v>
                </c:pt>
                <c:pt idx="254">
                  <c:v>802.557671926379</c:v>
                </c:pt>
                <c:pt idx="255">
                  <c:v>802.1911946500688</c:v>
                </c:pt>
                <c:pt idx="256">
                  <c:v>801.3541169651394</c:v>
                </c:pt>
                <c:pt idx="257">
                  <c:v>799.5330476672551</c:v>
                </c:pt>
                <c:pt idx="258">
                  <c:v>797.5846242538142</c:v>
                </c:pt>
                <c:pt idx="259">
                  <c:v>795.848142477145</c:v>
                </c:pt>
                <c:pt idx="260">
                  <c:v>792.9232782354214</c:v>
                </c:pt>
                <c:pt idx="261">
                  <c:v>789.8046028731551</c:v>
                </c:pt>
                <c:pt idx="262">
                  <c:v>785.4309502613436</c:v>
                </c:pt>
                <c:pt idx="263">
                  <c:v>781.3185975965197</c:v>
                </c:pt>
                <c:pt idx="264">
                  <c:v>775.9223060471452</c:v>
                </c:pt>
                <c:pt idx="265">
                  <c:v>766.2740397912949</c:v>
                </c:pt>
                <c:pt idx="266">
                  <c:v>754.1095446714763</c:v>
                </c:pt>
                <c:pt idx="267">
                  <c:v>750.8168980785453</c:v>
                </c:pt>
                <c:pt idx="268">
                  <c:v>740.5816251058994</c:v>
                </c:pt>
                <c:pt idx="269">
                  <c:v>733.9175168951856</c:v>
                </c:pt>
                <c:pt idx="270">
                  <c:v>728.7681121596631</c:v>
                </c:pt>
                <c:pt idx="271">
                  <c:v>725.0728768814229</c:v>
                </c:pt>
                <c:pt idx="272">
                  <c:v>874.426745286132</c:v>
                </c:pt>
                <c:pt idx="273">
                  <c:v>874.7757934148777</c:v>
                </c:pt>
                <c:pt idx="274">
                  <c:v>872.3384065467748</c:v>
                </c:pt>
                <c:pt idx="275">
                  <c:v>866.8079555710224</c:v>
                </c:pt>
                <c:pt idx="276">
                  <c:v>863.0737680689142</c:v>
                </c:pt>
                <c:pt idx="277">
                  <c:v>859.4904824432932</c:v>
                </c:pt>
                <c:pt idx="278">
                  <c:v>854.8552275276691</c:v>
                </c:pt>
                <c:pt idx="279">
                  <c:v>851.1128170929494</c:v>
                </c:pt>
                <c:pt idx="280">
                  <c:v>848.6323001530543</c:v>
                </c:pt>
                <c:pt idx="281">
                  <c:v>844.0841685157806</c:v>
                </c:pt>
                <c:pt idx="282">
                  <c:v>839.4254257039352</c:v>
                </c:pt>
                <c:pt idx="283">
                  <c:v>834.790170788311</c:v>
                </c:pt>
                <c:pt idx="284">
                  <c:v>825.1419045324607</c:v>
                </c:pt>
                <c:pt idx="285">
                  <c:v>818.3329134910999</c:v>
                </c:pt>
                <c:pt idx="286">
                  <c:v>811.5239224497392</c:v>
                </c:pt>
                <c:pt idx="287">
                  <c:v>806.02988504711</c:v>
                </c:pt>
                <c:pt idx="288">
                  <c:v>799.9376299048399</c:v>
                </c:pt>
                <c:pt idx="289">
                  <c:v>795.0541075879826</c:v>
                </c:pt>
                <c:pt idx="290">
                  <c:v>791.1070895742256</c:v>
                </c:pt>
                <c:pt idx="291">
                  <c:v>787.1103479148791</c:v>
                </c:pt>
                <c:pt idx="292">
                  <c:v>781.8476572298698</c:v>
                </c:pt>
                <c:pt idx="293">
                  <c:v>776.6385667585553</c:v>
                </c:pt>
                <c:pt idx="294">
                  <c:v>772.545362892437</c:v>
                </c:pt>
                <c:pt idx="295">
                  <c:v>769.9954811122813</c:v>
                </c:pt>
                <c:pt idx="296">
                  <c:v>767.7530851936266</c:v>
                </c:pt>
                <c:pt idx="297">
                  <c:v>766.41702342441</c:v>
                </c:pt>
                <c:pt idx="298">
                  <c:v>763.9330847561017</c:v>
                </c:pt>
                <c:pt idx="299">
                  <c:v>761.737987027481</c:v>
                </c:pt>
                <c:pt idx="300">
                  <c:v>757.7724007324626</c:v>
                </c:pt>
                <c:pt idx="301">
                  <c:v>751.5150221308534</c:v>
                </c:pt>
                <c:pt idx="302">
                  <c:v>752.8065002072124</c:v>
                </c:pt>
                <c:pt idx="303">
                  <c:v>754.3420780621224</c:v>
                </c:pt>
                <c:pt idx="304">
                  <c:v>754.3420780621224</c:v>
                </c:pt>
                <c:pt idx="305">
                  <c:v>753.2957309559605</c:v>
                </c:pt>
                <c:pt idx="306">
                  <c:v>750.7682144162784</c:v>
                </c:pt>
                <c:pt idx="307">
                  <c:v>747.9523940455542</c:v>
                </c:pt>
                <c:pt idx="308">
                  <c:v>743.626156124305</c:v>
                </c:pt>
                <c:pt idx="309">
                  <c:v>739.8058962156325</c:v>
                </c:pt>
                <c:pt idx="310">
                  <c:v>737.3685093475295</c:v>
                </c:pt>
                <c:pt idx="311">
                  <c:v>874.426745286132</c:v>
                </c:pt>
                <c:pt idx="312">
                  <c:v>872.6056759882478</c:v>
                </c:pt>
                <c:pt idx="313">
                  <c:v>868.5986870853403</c:v>
                </c:pt>
                <c:pt idx="314">
                  <c:v>864.2325415781673</c:v>
                </c:pt>
                <c:pt idx="315">
                  <c:v>858.9698508931581</c:v>
                </c:pt>
                <c:pt idx="316">
                  <c:v>851.4777190248399</c:v>
                </c:pt>
                <c:pt idx="317">
                  <c:v>845.8586201236012</c:v>
                </c:pt>
                <c:pt idx="318">
                  <c:v>839.7022575437392</c:v>
                </c:pt>
                <c:pt idx="319">
                  <c:v>829.2132729280936</c:v>
                </c:pt>
                <c:pt idx="320">
                  <c:v>826.2410180923292</c:v>
                </c:pt>
                <c:pt idx="321">
                  <c:v>824.0473699110365</c:v>
                </c:pt>
                <c:pt idx="322">
                  <c:v>826.4515245661926</c:v>
                </c:pt>
                <c:pt idx="323">
                  <c:v>829.1022705684693</c:v>
                </c:pt>
                <c:pt idx="324">
                  <c:v>832.9225304771418</c:v>
                </c:pt>
                <c:pt idx="325">
                  <c:v>831.5274010022592</c:v>
                </c:pt>
                <c:pt idx="326">
                  <c:v>828.8560750669876</c:v>
                </c:pt>
                <c:pt idx="327">
                  <c:v>824.4561513002448</c:v>
                </c:pt>
                <c:pt idx="328">
                  <c:v>819.1934606152355</c:v>
                </c:pt>
                <c:pt idx="329">
                  <c:v>815.8288130289027</c:v>
                </c:pt>
                <c:pt idx="330">
                  <c:v>808.2216843175701</c:v>
                </c:pt>
                <c:pt idx="331">
                  <c:v>803.5864294019459</c:v>
                </c:pt>
                <c:pt idx="332">
                  <c:v>803.5864294019459</c:v>
                </c:pt>
                <c:pt idx="333">
                  <c:v>803.342095711824</c:v>
                </c:pt>
                <c:pt idx="334">
                  <c:v>801.7732923423661</c:v>
                </c:pt>
                <c:pt idx="335">
                  <c:v>799.996308466816</c:v>
                </c:pt>
                <c:pt idx="336">
                  <c:v>796.422923014162</c:v>
                </c:pt>
                <c:pt idx="337">
                  <c:v>806.0958183509482</c:v>
                </c:pt>
                <c:pt idx="338">
                  <c:v>814.7482941934468</c:v>
                </c:pt>
                <c:pt idx="339">
                  <c:v>822.0415176554578</c:v>
                </c:pt>
                <c:pt idx="340">
                  <c:v>839.1244566646415</c:v>
                </c:pt>
                <c:pt idx="341">
                  <c:v>844.9128411367984</c:v>
                </c:pt>
                <c:pt idx="342">
                  <c:v>843.5183492528358</c:v>
                </c:pt>
                <c:pt idx="343">
                  <c:v>840.5460944170715</c:v>
                </c:pt>
                <c:pt idx="344">
                  <c:v>835.8873516052261</c:v>
                </c:pt>
                <c:pt idx="345">
                  <c:v>829.0469487387127</c:v>
                </c:pt>
                <c:pt idx="346">
                  <c:v>823.9674440683522</c:v>
                </c:pt>
                <c:pt idx="347">
                  <c:v>815.9440536701741</c:v>
                </c:pt>
                <c:pt idx="348">
                  <c:v>766.41702342441</c:v>
                </c:pt>
                <c:pt idx="349">
                  <c:v>765.5454659969334</c:v>
                </c:pt>
                <c:pt idx="350">
                  <c:v>764.969770478261</c:v>
                </c:pt>
                <c:pt idx="351">
                  <c:v>764.5160770211285</c:v>
                </c:pt>
                <c:pt idx="352">
                  <c:v>764.1321825574009</c:v>
                </c:pt>
                <c:pt idx="353">
                  <c:v>763.7482880936734</c:v>
                </c:pt>
                <c:pt idx="354">
                  <c:v>764.7070012638976</c:v>
                </c:pt>
                <c:pt idx="355">
                  <c:v>766.8059002130396</c:v>
                </c:pt>
                <c:pt idx="356">
                  <c:v>768.1464629904963</c:v>
                </c:pt>
                <c:pt idx="357">
                  <c:v>768.5652569509263</c:v>
                </c:pt>
                <c:pt idx="358">
                  <c:v>769.4720911095999</c:v>
                </c:pt>
                <c:pt idx="359">
                  <c:v>769.66406758041</c:v>
                </c:pt>
                <c:pt idx="360">
                  <c:v>769.9258536769693</c:v>
                </c:pt>
                <c:pt idx="361">
                  <c:v>769.9258536769693</c:v>
                </c:pt>
                <c:pt idx="362">
                  <c:v>769.6815199868473</c:v>
                </c:pt>
                <c:pt idx="363">
                  <c:v>769.9607159604674</c:v>
                </c:pt>
                <c:pt idx="364">
                  <c:v>770.3795099208974</c:v>
                </c:pt>
                <c:pt idx="365">
                  <c:v>769.9607159604674</c:v>
                </c:pt>
              </c:numCache>
            </c:numRef>
          </c:yVal>
          <c:smooth val="1"/>
        </c:ser>
        <c:ser>
          <c:idx val="1"/>
          <c:order val="1"/>
          <c:tx>
            <c:v>HGL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Hidraulica!$C$5:$C$391</c:f>
              <c:numCache>
                <c:ptCount val="387"/>
                <c:pt idx="0">
                  <c:v>0</c:v>
                </c:pt>
                <c:pt idx="1">
                  <c:v>21.3</c:v>
                </c:pt>
                <c:pt idx="2">
                  <c:v>35.6</c:v>
                </c:pt>
                <c:pt idx="3">
                  <c:v>43.1</c:v>
                </c:pt>
                <c:pt idx="4">
                  <c:v>48.5</c:v>
                </c:pt>
                <c:pt idx="5">
                  <c:v>57.5</c:v>
                </c:pt>
                <c:pt idx="6">
                  <c:v>64</c:v>
                </c:pt>
                <c:pt idx="7">
                  <c:v>76.6</c:v>
                </c:pt>
                <c:pt idx="8">
                  <c:v>82.8</c:v>
                </c:pt>
                <c:pt idx="9">
                  <c:v>89</c:v>
                </c:pt>
                <c:pt idx="10">
                  <c:v>99.1</c:v>
                </c:pt>
                <c:pt idx="11">
                  <c:v>116.8</c:v>
                </c:pt>
                <c:pt idx="12">
                  <c:v>132</c:v>
                </c:pt>
                <c:pt idx="13">
                  <c:v>147.8</c:v>
                </c:pt>
                <c:pt idx="14">
                  <c:v>160.10000000000002</c:v>
                </c:pt>
                <c:pt idx="15">
                  <c:v>170.50000000000003</c:v>
                </c:pt>
                <c:pt idx="16">
                  <c:v>177.90000000000003</c:v>
                </c:pt>
                <c:pt idx="17">
                  <c:v>184.80000000000004</c:v>
                </c:pt>
                <c:pt idx="18">
                  <c:v>195.40000000000003</c:v>
                </c:pt>
                <c:pt idx="19">
                  <c:v>212.60000000000002</c:v>
                </c:pt>
                <c:pt idx="20">
                  <c:v>224.10000000000002</c:v>
                </c:pt>
                <c:pt idx="21">
                  <c:v>247.3</c:v>
                </c:pt>
                <c:pt idx="22">
                  <c:v>262.6</c:v>
                </c:pt>
                <c:pt idx="23">
                  <c:v>275.8</c:v>
                </c:pt>
                <c:pt idx="24">
                  <c:v>286.2</c:v>
                </c:pt>
                <c:pt idx="25">
                  <c:v>301.4</c:v>
                </c:pt>
                <c:pt idx="26">
                  <c:v>314.4</c:v>
                </c:pt>
                <c:pt idx="27">
                  <c:v>328.7</c:v>
                </c:pt>
                <c:pt idx="28">
                  <c:v>340</c:v>
                </c:pt>
                <c:pt idx="29">
                  <c:v>351</c:v>
                </c:pt>
                <c:pt idx="30">
                  <c:v>368.4</c:v>
                </c:pt>
                <c:pt idx="31">
                  <c:v>389.7</c:v>
                </c:pt>
                <c:pt idx="32">
                  <c:v>400.59999999999997</c:v>
                </c:pt>
                <c:pt idx="33">
                  <c:v>413.7</c:v>
                </c:pt>
                <c:pt idx="34">
                  <c:v>420.7</c:v>
                </c:pt>
                <c:pt idx="35">
                  <c:v>428.5</c:v>
                </c:pt>
                <c:pt idx="36">
                  <c:v>435</c:v>
                </c:pt>
                <c:pt idx="37">
                  <c:v>443.1</c:v>
                </c:pt>
                <c:pt idx="38">
                  <c:v>448.8</c:v>
                </c:pt>
                <c:pt idx="39">
                  <c:v>455.8</c:v>
                </c:pt>
                <c:pt idx="40">
                  <c:v>464.2</c:v>
                </c:pt>
                <c:pt idx="41">
                  <c:v>469.7</c:v>
                </c:pt>
                <c:pt idx="42">
                  <c:v>485.7</c:v>
                </c:pt>
                <c:pt idx="43">
                  <c:v>503.2</c:v>
                </c:pt>
                <c:pt idx="44">
                  <c:v>519.2</c:v>
                </c:pt>
                <c:pt idx="45">
                  <c:v>538</c:v>
                </c:pt>
                <c:pt idx="46">
                  <c:v>553</c:v>
                </c:pt>
                <c:pt idx="47">
                  <c:v>569.3</c:v>
                </c:pt>
                <c:pt idx="48">
                  <c:v>583</c:v>
                </c:pt>
                <c:pt idx="49">
                  <c:v>593.4</c:v>
                </c:pt>
                <c:pt idx="50">
                  <c:v>608.1999999999999</c:v>
                </c:pt>
                <c:pt idx="51">
                  <c:v>620.5999999999999</c:v>
                </c:pt>
                <c:pt idx="52">
                  <c:v>633.9999999999999</c:v>
                </c:pt>
                <c:pt idx="53">
                  <c:v>646.3999999999999</c:v>
                </c:pt>
                <c:pt idx="54">
                  <c:v>656.6999999999998</c:v>
                </c:pt>
                <c:pt idx="55">
                  <c:v>668.6999999999998</c:v>
                </c:pt>
                <c:pt idx="56">
                  <c:v>681.1999999999998</c:v>
                </c:pt>
                <c:pt idx="57">
                  <c:v>689.0999999999998</c:v>
                </c:pt>
                <c:pt idx="58">
                  <c:v>698.0999999999998</c:v>
                </c:pt>
                <c:pt idx="59">
                  <c:v>711.2999999999998</c:v>
                </c:pt>
                <c:pt idx="60">
                  <c:v>720.2999999999998</c:v>
                </c:pt>
                <c:pt idx="61">
                  <c:v>733.0999999999998</c:v>
                </c:pt>
                <c:pt idx="62">
                  <c:v>746.1999999999998</c:v>
                </c:pt>
                <c:pt idx="63">
                  <c:v>760.4999999999998</c:v>
                </c:pt>
                <c:pt idx="64">
                  <c:v>766.4999999999998</c:v>
                </c:pt>
                <c:pt idx="65">
                  <c:v>772.4999999999998</c:v>
                </c:pt>
                <c:pt idx="66">
                  <c:v>788.9999999999998</c:v>
                </c:pt>
                <c:pt idx="67">
                  <c:v>799.9999999999998</c:v>
                </c:pt>
                <c:pt idx="68">
                  <c:v>815.9999999999998</c:v>
                </c:pt>
                <c:pt idx="69">
                  <c:v>835.9999999999998</c:v>
                </c:pt>
                <c:pt idx="70">
                  <c:v>851.9999999999998</c:v>
                </c:pt>
                <c:pt idx="71">
                  <c:v>863.9999999999998</c:v>
                </c:pt>
                <c:pt idx="72">
                  <c:v>879.1999999999998</c:v>
                </c:pt>
                <c:pt idx="73">
                  <c:v>892.2999999999998</c:v>
                </c:pt>
                <c:pt idx="74">
                  <c:v>899.7999999999998</c:v>
                </c:pt>
                <c:pt idx="75">
                  <c:v>915.9999999999999</c:v>
                </c:pt>
                <c:pt idx="76">
                  <c:v>933.9999999999999</c:v>
                </c:pt>
                <c:pt idx="77">
                  <c:v>946.9999999999999</c:v>
                </c:pt>
                <c:pt idx="78">
                  <c:v>960.9999999999999</c:v>
                </c:pt>
                <c:pt idx="79">
                  <c:v>972.4999999999999</c:v>
                </c:pt>
                <c:pt idx="80">
                  <c:v>983.4999999999999</c:v>
                </c:pt>
                <c:pt idx="81">
                  <c:v>993.4999999999999</c:v>
                </c:pt>
                <c:pt idx="82">
                  <c:v>1004.4999999999999</c:v>
                </c:pt>
                <c:pt idx="83">
                  <c:v>1013.5999999999999</c:v>
                </c:pt>
                <c:pt idx="84">
                  <c:v>1025.8999999999999</c:v>
                </c:pt>
                <c:pt idx="85">
                  <c:v>1040.3999999999999</c:v>
                </c:pt>
                <c:pt idx="86">
                  <c:v>1048.3999999999999</c:v>
                </c:pt>
                <c:pt idx="87">
                  <c:v>1058.3999999999999</c:v>
                </c:pt>
                <c:pt idx="88">
                  <c:v>1074.3999999999999</c:v>
                </c:pt>
                <c:pt idx="89">
                  <c:v>1089.3999999999999</c:v>
                </c:pt>
                <c:pt idx="90">
                  <c:v>1096.1</c:v>
                </c:pt>
                <c:pt idx="91">
                  <c:v>1104.1</c:v>
                </c:pt>
                <c:pt idx="92">
                  <c:v>1118.1</c:v>
                </c:pt>
                <c:pt idx="93">
                  <c:v>1133.1</c:v>
                </c:pt>
                <c:pt idx="94">
                  <c:v>1143.1</c:v>
                </c:pt>
                <c:pt idx="95">
                  <c:v>1164.1</c:v>
                </c:pt>
                <c:pt idx="96">
                  <c:v>1176.3</c:v>
                </c:pt>
                <c:pt idx="97">
                  <c:v>1192.3</c:v>
                </c:pt>
                <c:pt idx="98">
                  <c:v>1201.3</c:v>
                </c:pt>
                <c:pt idx="99">
                  <c:v>1216.3</c:v>
                </c:pt>
                <c:pt idx="100">
                  <c:v>1230.3</c:v>
                </c:pt>
                <c:pt idx="101">
                  <c:v>1245.3</c:v>
                </c:pt>
                <c:pt idx="102">
                  <c:v>1251.3</c:v>
                </c:pt>
                <c:pt idx="103">
                  <c:v>1268.3</c:v>
                </c:pt>
                <c:pt idx="104">
                  <c:v>1280.2</c:v>
                </c:pt>
                <c:pt idx="105">
                  <c:v>1290.2</c:v>
                </c:pt>
                <c:pt idx="106">
                  <c:v>1301.2</c:v>
                </c:pt>
                <c:pt idx="107">
                  <c:v>1316.2</c:v>
                </c:pt>
                <c:pt idx="108">
                  <c:v>1336.2</c:v>
                </c:pt>
                <c:pt idx="109">
                  <c:v>1348.7</c:v>
                </c:pt>
                <c:pt idx="110">
                  <c:v>1364.7</c:v>
                </c:pt>
                <c:pt idx="111">
                  <c:v>1381.7</c:v>
                </c:pt>
                <c:pt idx="112">
                  <c:v>1401.7</c:v>
                </c:pt>
                <c:pt idx="113">
                  <c:v>1416.7</c:v>
                </c:pt>
                <c:pt idx="114">
                  <c:v>1427.7</c:v>
                </c:pt>
                <c:pt idx="115">
                  <c:v>1443.2</c:v>
                </c:pt>
                <c:pt idx="116">
                  <c:v>1457.2</c:v>
                </c:pt>
                <c:pt idx="117">
                  <c:v>1474.2</c:v>
                </c:pt>
                <c:pt idx="118">
                  <c:v>1494.2</c:v>
                </c:pt>
                <c:pt idx="119">
                  <c:v>1509.2</c:v>
                </c:pt>
                <c:pt idx="120">
                  <c:v>1523.2</c:v>
                </c:pt>
                <c:pt idx="121">
                  <c:v>1540.2</c:v>
                </c:pt>
                <c:pt idx="122">
                  <c:v>1557.2</c:v>
                </c:pt>
                <c:pt idx="123">
                  <c:v>1578.2</c:v>
                </c:pt>
                <c:pt idx="124">
                  <c:v>1595.2</c:v>
                </c:pt>
                <c:pt idx="125">
                  <c:v>1614.2</c:v>
                </c:pt>
                <c:pt idx="126">
                  <c:v>1632.2</c:v>
                </c:pt>
                <c:pt idx="127">
                  <c:v>1646.2</c:v>
                </c:pt>
                <c:pt idx="128">
                  <c:v>1656.2</c:v>
                </c:pt>
                <c:pt idx="129">
                  <c:v>1672.2</c:v>
                </c:pt>
                <c:pt idx="130">
                  <c:v>1689.2</c:v>
                </c:pt>
                <c:pt idx="131">
                  <c:v>1705.2</c:v>
                </c:pt>
                <c:pt idx="132">
                  <c:v>1718.2</c:v>
                </c:pt>
                <c:pt idx="133">
                  <c:v>1734.2</c:v>
                </c:pt>
                <c:pt idx="134">
                  <c:v>1751</c:v>
                </c:pt>
                <c:pt idx="135">
                  <c:v>1766</c:v>
                </c:pt>
                <c:pt idx="136">
                  <c:v>1784</c:v>
                </c:pt>
                <c:pt idx="137">
                  <c:v>1798</c:v>
                </c:pt>
                <c:pt idx="138">
                  <c:v>1811</c:v>
                </c:pt>
                <c:pt idx="139">
                  <c:v>1826.5</c:v>
                </c:pt>
                <c:pt idx="140">
                  <c:v>1841.5</c:v>
                </c:pt>
                <c:pt idx="141">
                  <c:v>1859.2</c:v>
                </c:pt>
                <c:pt idx="142">
                  <c:v>1876.2</c:v>
                </c:pt>
                <c:pt idx="143">
                  <c:v>1895.2</c:v>
                </c:pt>
                <c:pt idx="144">
                  <c:v>1913.2</c:v>
                </c:pt>
                <c:pt idx="145">
                  <c:v>1929.2</c:v>
                </c:pt>
                <c:pt idx="146">
                  <c:v>1945.2</c:v>
                </c:pt>
                <c:pt idx="147">
                  <c:v>1959.2</c:v>
                </c:pt>
                <c:pt idx="148">
                  <c:v>1972.2</c:v>
                </c:pt>
                <c:pt idx="149">
                  <c:v>1985.2</c:v>
                </c:pt>
                <c:pt idx="150">
                  <c:v>1998.2</c:v>
                </c:pt>
                <c:pt idx="151">
                  <c:v>2010.2</c:v>
                </c:pt>
                <c:pt idx="152">
                  <c:v>2024.2</c:v>
                </c:pt>
                <c:pt idx="153">
                  <c:v>2033.2</c:v>
                </c:pt>
                <c:pt idx="154">
                  <c:v>2047.2</c:v>
                </c:pt>
                <c:pt idx="155">
                  <c:v>2062.2</c:v>
                </c:pt>
                <c:pt idx="156">
                  <c:v>2077.2</c:v>
                </c:pt>
                <c:pt idx="157">
                  <c:v>2092.2</c:v>
                </c:pt>
                <c:pt idx="158">
                  <c:v>2110.2</c:v>
                </c:pt>
                <c:pt idx="159">
                  <c:v>2125.2</c:v>
                </c:pt>
                <c:pt idx="160">
                  <c:v>2138.2</c:v>
                </c:pt>
                <c:pt idx="161">
                  <c:v>2157.2</c:v>
                </c:pt>
                <c:pt idx="162">
                  <c:v>2174.2</c:v>
                </c:pt>
                <c:pt idx="163">
                  <c:v>2191.2</c:v>
                </c:pt>
                <c:pt idx="164">
                  <c:v>2205.2</c:v>
                </c:pt>
                <c:pt idx="165">
                  <c:v>2219.7</c:v>
                </c:pt>
                <c:pt idx="166">
                  <c:v>2231.7</c:v>
                </c:pt>
                <c:pt idx="167">
                  <c:v>2255.7</c:v>
                </c:pt>
                <c:pt idx="168">
                  <c:v>2269.7</c:v>
                </c:pt>
                <c:pt idx="169">
                  <c:v>2282.7</c:v>
                </c:pt>
                <c:pt idx="170">
                  <c:v>2307.7</c:v>
                </c:pt>
                <c:pt idx="171">
                  <c:v>2332.7</c:v>
                </c:pt>
                <c:pt idx="172">
                  <c:v>2347.7</c:v>
                </c:pt>
                <c:pt idx="173">
                  <c:v>2367.7</c:v>
                </c:pt>
                <c:pt idx="174">
                  <c:v>2385.7</c:v>
                </c:pt>
                <c:pt idx="175">
                  <c:v>2397.7</c:v>
                </c:pt>
                <c:pt idx="176">
                  <c:v>2405.7</c:v>
                </c:pt>
                <c:pt idx="177">
                  <c:v>2420.7</c:v>
                </c:pt>
                <c:pt idx="178">
                  <c:v>2431.7</c:v>
                </c:pt>
                <c:pt idx="179">
                  <c:v>2449.7</c:v>
                </c:pt>
                <c:pt idx="180">
                  <c:v>2475.7</c:v>
                </c:pt>
                <c:pt idx="181">
                  <c:v>2493.7</c:v>
                </c:pt>
                <c:pt idx="182">
                  <c:v>2504.7</c:v>
                </c:pt>
                <c:pt idx="183">
                  <c:v>2524.7</c:v>
                </c:pt>
                <c:pt idx="184">
                  <c:v>2545.7</c:v>
                </c:pt>
                <c:pt idx="185">
                  <c:v>2565.7</c:v>
                </c:pt>
                <c:pt idx="186">
                  <c:v>2587.7</c:v>
                </c:pt>
                <c:pt idx="187">
                  <c:v>2616.7</c:v>
                </c:pt>
                <c:pt idx="188">
                  <c:v>2645.7</c:v>
                </c:pt>
                <c:pt idx="189">
                  <c:v>2660.7</c:v>
                </c:pt>
                <c:pt idx="190">
                  <c:v>2686.7</c:v>
                </c:pt>
                <c:pt idx="191">
                  <c:v>2713.7</c:v>
                </c:pt>
                <c:pt idx="192">
                  <c:v>2732.7</c:v>
                </c:pt>
                <c:pt idx="193">
                  <c:v>2747.7</c:v>
                </c:pt>
                <c:pt idx="194">
                  <c:v>2808.7</c:v>
                </c:pt>
                <c:pt idx="195">
                  <c:v>2844.7</c:v>
                </c:pt>
                <c:pt idx="196">
                  <c:v>2868.7</c:v>
                </c:pt>
                <c:pt idx="197">
                  <c:v>2896.7</c:v>
                </c:pt>
                <c:pt idx="198">
                  <c:v>2923.7</c:v>
                </c:pt>
                <c:pt idx="199">
                  <c:v>2939.7</c:v>
                </c:pt>
                <c:pt idx="200">
                  <c:v>2960.7</c:v>
                </c:pt>
                <c:pt idx="201">
                  <c:v>2983.2</c:v>
                </c:pt>
                <c:pt idx="202">
                  <c:v>2996.2</c:v>
                </c:pt>
                <c:pt idx="203">
                  <c:v>3023.2</c:v>
                </c:pt>
                <c:pt idx="204">
                  <c:v>3038.2</c:v>
                </c:pt>
                <c:pt idx="205">
                  <c:v>3071.2</c:v>
                </c:pt>
                <c:pt idx="206">
                  <c:v>3083.2</c:v>
                </c:pt>
                <c:pt idx="207">
                  <c:v>3120.2</c:v>
                </c:pt>
                <c:pt idx="208">
                  <c:v>3149.2</c:v>
                </c:pt>
                <c:pt idx="209">
                  <c:v>3165.2</c:v>
                </c:pt>
                <c:pt idx="210">
                  <c:v>3177.2</c:v>
                </c:pt>
                <c:pt idx="211">
                  <c:v>3186.2</c:v>
                </c:pt>
                <c:pt idx="212">
                  <c:v>3193.2</c:v>
                </c:pt>
                <c:pt idx="213">
                  <c:v>3202.2</c:v>
                </c:pt>
                <c:pt idx="214">
                  <c:v>3212.2</c:v>
                </c:pt>
                <c:pt idx="215">
                  <c:v>3224.7</c:v>
                </c:pt>
                <c:pt idx="216">
                  <c:v>3240.3999999999996</c:v>
                </c:pt>
                <c:pt idx="217">
                  <c:v>3252.3999999999996</c:v>
                </c:pt>
                <c:pt idx="218">
                  <c:v>3264.3999999999996</c:v>
                </c:pt>
                <c:pt idx="219">
                  <c:v>3275.3999999999996</c:v>
                </c:pt>
                <c:pt idx="220">
                  <c:v>3287.3999999999996</c:v>
                </c:pt>
                <c:pt idx="221">
                  <c:v>3297.3999999999996</c:v>
                </c:pt>
                <c:pt idx="222">
                  <c:v>3309.3999999999996</c:v>
                </c:pt>
                <c:pt idx="223">
                  <c:v>3320.3999999999996</c:v>
                </c:pt>
                <c:pt idx="224">
                  <c:v>3330.3999999999996</c:v>
                </c:pt>
                <c:pt idx="225">
                  <c:v>3340.3999999999996</c:v>
                </c:pt>
                <c:pt idx="226">
                  <c:v>3352.3999999999996</c:v>
                </c:pt>
                <c:pt idx="227">
                  <c:v>3363.3999999999996</c:v>
                </c:pt>
                <c:pt idx="228">
                  <c:v>3377.3999999999996</c:v>
                </c:pt>
                <c:pt idx="229">
                  <c:v>3392.3999999999996</c:v>
                </c:pt>
                <c:pt idx="230">
                  <c:v>3406.3999999999996</c:v>
                </c:pt>
                <c:pt idx="231">
                  <c:v>3421.3999999999996</c:v>
                </c:pt>
                <c:pt idx="232">
                  <c:v>3429.3999999999996</c:v>
                </c:pt>
                <c:pt idx="233">
                  <c:v>3457.3999999999996</c:v>
                </c:pt>
                <c:pt idx="234">
                  <c:v>3478.3999999999996</c:v>
                </c:pt>
                <c:pt idx="235">
                  <c:v>3501.3999999999996</c:v>
                </c:pt>
                <c:pt idx="236">
                  <c:v>3525.3999999999996</c:v>
                </c:pt>
                <c:pt idx="237">
                  <c:v>3545.3999999999996</c:v>
                </c:pt>
                <c:pt idx="238">
                  <c:v>3570.8999999999996</c:v>
                </c:pt>
                <c:pt idx="239">
                  <c:v>3641.8999999999996</c:v>
                </c:pt>
                <c:pt idx="240">
                  <c:v>3664.8999999999996</c:v>
                </c:pt>
                <c:pt idx="241">
                  <c:v>3693.8999999999996</c:v>
                </c:pt>
                <c:pt idx="242">
                  <c:v>3748.8999999999996</c:v>
                </c:pt>
                <c:pt idx="243">
                  <c:v>3804.8999999999996</c:v>
                </c:pt>
                <c:pt idx="244">
                  <c:v>3856.8999999999996</c:v>
                </c:pt>
                <c:pt idx="245">
                  <c:v>3875.8999999999996</c:v>
                </c:pt>
                <c:pt idx="246">
                  <c:v>3898.8999999999996</c:v>
                </c:pt>
                <c:pt idx="247">
                  <c:v>3916.3999999999996</c:v>
                </c:pt>
                <c:pt idx="248">
                  <c:v>3929.3999999999996</c:v>
                </c:pt>
                <c:pt idx="249">
                  <c:v>3948.3999999999996</c:v>
                </c:pt>
                <c:pt idx="250">
                  <c:v>3965.3999999999996</c:v>
                </c:pt>
                <c:pt idx="251">
                  <c:v>3981.3999999999996</c:v>
                </c:pt>
                <c:pt idx="252">
                  <c:v>4009.3999999999996</c:v>
                </c:pt>
                <c:pt idx="253">
                  <c:v>4022.3999999999996</c:v>
                </c:pt>
                <c:pt idx="254">
                  <c:v>4042.8999999999996</c:v>
                </c:pt>
                <c:pt idx="255">
                  <c:v>4056.8999999999996</c:v>
                </c:pt>
                <c:pt idx="256">
                  <c:v>4068.8999999999996</c:v>
                </c:pt>
                <c:pt idx="257">
                  <c:v>4087.8999999999996</c:v>
                </c:pt>
                <c:pt idx="258">
                  <c:v>4101.9</c:v>
                </c:pt>
                <c:pt idx="259">
                  <c:v>4111.9</c:v>
                </c:pt>
                <c:pt idx="260">
                  <c:v>4135.9</c:v>
                </c:pt>
                <c:pt idx="261">
                  <c:v>4150.9</c:v>
                </c:pt>
                <c:pt idx="262">
                  <c:v>4174.9</c:v>
                </c:pt>
                <c:pt idx="263">
                  <c:v>4193.9</c:v>
                </c:pt>
                <c:pt idx="264">
                  <c:v>4212.9</c:v>
                </c:pt>
                <c:pt idx="265">
                  <c:v>4245.9</c:v>
                </c:pt>
                <c:pt idx="266">
                  <c:v>4292.9</c:v>
                </c:pt>
                <c:pt idx="267">
                  <c:v>4324.4</c:v>
                </c:pt>
                <c:pt idx="268">
                  <c:v>4369.9</c:v>
                </c:pt>
                <c:pt idx="269">
                  <c:v>4412.5</c:v>
                </c:pt>
                <c:pt idx="270">
                  <c:v>4449.5</c:v>
                </c:pt>
                <c:pt idx="271">
                  <c:v>4474.5</c:v>
                </c:pt>
                <c:pt idx="272">
                  <c:v>3457.3999999999996</c:v>
                </c:pt>
                <c:pt idx="273">
                  <c:v>3477.3999999999996</c:v>
                </c:pt>
                <c:pt idx="274">
                  <c:v>3497.3999999999996</c:v>
                </c:pt>
                <c:pt idx="275">
                  <c:v>3523.9999999999995</c:v>
                </c:pt>
                <c:pt idx="276">
                  <c:v>3540.5999999999995</c:v>
                </c:pt>
                <c:pt idx="277">
                  <c:v>3553.5999999999995</c:v>
                </c:pt>
                <c:pt idx="278">
                  <c:v>3568.5999999999995</c:v>
                </c:pt>
                <c:pt idx="279">
                  <c:v>3586.5999999999995</c:v>
                </c:pt>
                <c:pt idx="280">
                  <c:v>3599.5999999999995</c:v>
                </c:pt>
                <c:pt idx="281">
                  <c:v>3618.3999999999996</c:v>
                </c:pt>
                <c:pt idx="282">
                  <c:v>3636.3999999999996</c:v>
                </c:pt>
                <c:pt idx="283">
                  <c:v>3651.3999999999996</c:v>
                </c:pt>
                <c:pt idx="284">
                  <c:v>3684.3999999999996</c:v>
                </c:pt>
                <c:pt idx="285">
                  <c:v>3703.3999999999996</c:v>
                </c:pt>
                <c:pt idx="286">
                  <c:v>3722.3999999999996</c:v>
                </c:pt>
                <c:pt idx="287">
                  <c:v>3735.3999999999996</c:v>
                </c:pt>
                <c:pt idx="288">
                  <c:v>3752.3999999999996</c:v>
                </c:pt>
                <c:pt idx="289">
                  <c:v>3767.3999999999996</c:v>
                </c:pt>
                <c:pt idx="290">
                  <c:v>3780.8999999999996</c:v>
                </c:pt>
                <c:pt idx="291">
                  <c:v>3795.3999999999996</c:v>
                </c:pt>
                <c:pt idx="292">
                  <c:v>3813.3999999999996</c:v>
                </c:pt>
                <c:pt idx="293">
                  <c:v>3829.3999999999996</c:v>
                </c:pt>
                <c:pt idx="294">
                  <c:v>3843.3999999999996</c:v>
                </c:pt>
                <c:pt idx="295">
                  <c:v>3859.7</c:v>
                </c:pt>
                <c:pt idx="296">
                  <c:v>3878.1</c:v>
                </c:pt>
                <c:pt idx="297">
                  <c:v>3887.7</c:v>
                </c:pt>
                <c:pt idx="298">
                  <c:v>3916.2</c:v>
                </c:pt>
                <c:pt idx="299">
                  <c:v>3937.2</c:v>
                </c:pt>
                <c:pt idx="300">
                  <c:v>3982.7</c:v>
                </c:pt>
                <c:pt idx="301">
                  <c:v>4022.7</c:v>
                </c:pt>
                <c:pt idx="302">
                  <c:v>4096.7</c:v>
                </c:pt>
                <c:pt idx="303">
                  <c:v>4140.7</c:v>
                </c:pt>
                <c:pt idx="304">
                  <c:v>4156.7</c:v>
                </c:pt>
                <c:pt idx="305">
                  <c:v>4171.7</c:v>
                </c:pt>
                <c:pt idx="306">
                  <c:v>4200.7</c:v>
                </c:pt>
                <c:pt idx="307">
                  <c:v>4218.7</c:v>
                </c:pt>
                <c:pt idx="308">
                  <c:v>4232.7</c:v>
                </c:pt>
                <c:pt idx="309">
                  <c:v>4254.7</c:v>
                </c:pt>
                <c:pt idx="310">
                  <c:v>4274.7</c:v>
                </c:pt>
                <c:pt idx="311">
                  <c:v>3457.3999999999996</c:v>
                </c:pt>
                <c:pt idx="312">
                  <c:v>3476.3999999999996</c:v>
                </c:pt>
                <c:pt idx="313">
                  <c:v>3497.3999999999996</c:v>
                </c:pt>
                <c:pt idx="314">
                  <c:v>3518.3999999999996</c:v>
                </c:pt>
                <c:pt idx="315">
                  <c:v>3536.3999999999996</c:v>
                </c:pt>
                <c:pt idx="316">
                  <c:v>3556.3999999999996</c:v>
                </c:pt>
                <c:pt idx="317">
                  <c:v>3571.3999999999996</c:v>
                </c:pt>
                <c:pt idx="318">
                  <c:v>3589.3999999999996</c:v>
                </c:pt>
                <c:pt idx="319">
                  <c:v>3617.3999999999996</c:v>
                </c:pt>
                <c:pt idx="320">
                  <c:v>3636.3999999999996</c:v>
                </c:pt>
                <c:pt idx="321">
                  <c:v>3654.3999999999996</c:v>
                </c:pt>
                <c:pt idx="322">
                  <c:v>3677.3999999999996</c:v>
                </c:pt>
                <c:pt idx="323">
                  <c:v>3715.3999999999996</c:v>
                </c:pt>
                <c:pt idx="324">
                  <c:v>3737.3999999999996</c:v>
                </c:pt>
                <c:pt idx="325">
                  <c:v>3757.3999999999996</c:v>
                </c:pt>
                <c:pt idx="326">
                  <c:v>3771.3999999999996</c:v>
                </c:pt>
                <c:pt idx="327">
                  <c:v>3788.3999999999996</c:v>
                </c:pt>
                <c:pt idx="328">
                  <c:v>3806.3999999999996</c:v>
                </c:pt>
                <c:pt idx="329">
                  <c:v>3819.3999999999996</c:v>
                </c:pt>
                <c:pt idx="330">
                  <c:v>3837.3999999999996</c:v>
                </c:pt>
                <c:pt idx="331">
                  <c:v>3852.3999999999996</c:v>
                </c:pt>
                <c:pt idx="332">
                  <c:v>3866.3999999999996</c:v>
                </c:pt>
                <c:pt idx="333">
                  <c:v>3880.3999999999996</c:v>
                </c:pt>
                <c:pt idx="334">
                  <c:v>3898.3999999999996</c:v>
                </c:pt>
                <c:pt idx="335">
                  <c:v>3915.3999999999996</c:v>
                </c:pt>
                <c:pt idx="336">
                  <c:v>3956.3999999999996</c:v>
                </c:pt>
                <c:pt idx="337">
                  <c:v>3999.3999999999996</c:v>
                </c:pt>
                <c:pt idx="338">
                  <c:v>4027.3999999999996</c:v>
                </c:pt>
                <c:pt idx="339">
                  <c:v>4069.3999999999996</c:v>
                </c:pt>
                <c:pt idx="340">
                  <c:v>4111.4</c:v>
                </c:pt>
                <c:pt idx="341">
                  <c:v>4132.4</c:v>
                </c:pt>
                <c:pt idx="342">
                  <c:v>4148.4</c:v>
                </c:pt>
                <c:pt idx="343">
                  <c:v>4167.4</c:v>
                </c:pt>
                <c:pt idx="344">
                  <c:v>4185.4</c:v>
                </c:pt>
                <c:pt idx="345">
                  <c:v>4205.4</c:v>
                </c:pt>
                <c:pt idx="346">
                  <c:v>4218.4</c:v>
                </c:pt>
                <c:pt idx="347">
                  <c:v>4249.4</c:v>
                </c:pt>
                <c:pt idx="348">
                  <c:v>3887.7</c:v>
                </c:pt>
                <c:pt idx="349">
                  <c:v>3897.7</c:v>
                </c:pt>
                <c:pt idx="350">
                  <c:v>3908.7</c:v>
                </c:pt>
                <c:pt idx="351">
                  <c:v>3921.7</c:v>
                </c:pt>
                <c:pt idx="352">
                  <c:v>3932.7</c:v>
                </c:pt>
                <c:pt idx="353">
                  <c:v>3943.7</c:v>
                </c:pt>
                <c:pt idx="354">
                  <c:v>3954.7</c:v>
                </c:pt>
                <c:pt idx="355">
                  <c:v>3965.7</c:v>
                </c:pt>
                <c:pt idx="356">
                  <c:v>3976.7</c:v>
                </c:pt>
                <c:pt idx="357">
                  <c:v>3988.7</c:v>
                </c:pt>
                <c:pt idx="358">
                  <c:v>4001.7</c:v>
                </c:pt>
                <c:pt idx="359">
                  <c:v>4012.7</c:v>
                </c:pt>
                <c:pt idx="360">
                  <c:v>4027.7</c:v>
                </c:pt>
                <c:pt idx="361">
                  <c:v>4041.7</c:v>
                </c:pt>
                <c:pt idx="362">
                  <c:v>4055.7</c:v>
                </c:pt>
                <c:pt idx="363">
                  <c:v>4063.7</c:v>
                </c:pt>
                <c:pt idx="364">
                  <c:v>4075.7</c:v>
                </c:pt>
                <c:pt idx="365">
                  <c:v>4087.7</c:v>
                </c:pt>
              </c:numCache>
            </c:numRef>
          </c:xVal>
          <c:yVal>
            <c:numRef>
              <c:f>Hidraulica!$M$5:$M$391</c:f>
              <c:numCache>
                <c:ptCount val="387"/>
                <c:pt idx="0">
                  <c:v>1000</c:v>
                </c:pt>
                <c:pt idx="1">
                  <c:v>1000</c:v>
                </c:pt>
                <c:pt idx="2">
                  <c:v>999.9723056480162</c:v>
                </c:pt>
                <c:pt idx="3">
                  <c:v>999.9577806382346</c:v>
                </c:pt>
                <c:pt idx="4">
                  <c:v>999.9473226311917</c:v>
                </c:pt>
                <c:pt idx="5">
                  <c:v>999.9298926194537</c:v>
                </c:pt>
                <c:pt idx="6">
                  <c:v>999.9173042776429</c:v>
                </c:pt>
                <c:pt idx="7">
                  <c:v>999.8929022612097</c:v>
                </c:pt>
                <c:pt idx="8">
                  <c:v>999.8808949197901</c:v>
                </c:pt>
                <c:pt idx="9">
                  <c:v>999.8688875783705</c:v>
                </c:pt>
                <c:pt idx="10">
                  <c:v>999.8493272318644</c:v>
                </c:pt>
                <c:pt idx="11">
                  <c:v>999.8150482087797</c:v>
                </c:pt>
                <c:pt idx="12">
                  <c:v>999.7495239627017</c:v>
                </c:pt>
                <c:pt idx="13">
                  <c:v>999.6814132332258</c:v>
                </c:pt>
                <c:pt idx="14">
                  <c:v>999.6283903235707</c:v>
                </c:pt>
                <c:pt idx="15">
                  <c:v>999.5835579446752</c:v>
                </c:pt>
                <c:pt idx="16">
                  <c:v>999.5516579827688</c:v>
                </c:pt>
                <c:pt idx="17">
                  <c:v>999.521913423694</c:v>
                </c:pt>
                <c:pt idx="18">
                  <c:v>999.4762188836659</c:v>
                </c:pt>
                <c:pt idx="19">
                  <c:v>999.4020730262619</c:v>
                </c:pt>
                <c:pt idx="20">
                  <c:v>999.3524987611371</c:v>
                </c:pt>
                <c:pt idx="21">
                  <c:v>999.2524880697549</c:v>
                </c:pt>
                <c:pt idx="22">
                  <c:v>999.1865327431107</c:v>
                </c:pt>
                <c:pt idx="23">
                  <c:v>999.1296301083587</c:v>
                </c:pt>
                <c:pt idx="24">
                  <c:v>999.0847977294633</c:v>
                </c:pt>
                <c:pt idx="25">
                  <c:v>999.0192734833853</c:v>
                </c:pt>
                <c:pt idx="26">
                  <c:v>998.963233009766</c:v>
                </c:pt>
                <c:pt idx="27">
                  <c:v>998.9015884887847</c:v>
                </c:pt>
                <c:pt idx="28">
                  <c:v>998.8528763847925</c:v>
                </c:pt>
                <c:pt idx="29">
                  <c:v>998.8054575224992</c:v>
                </c:pt>
                <c:pt idx="30">
                  <c:v>998.7304495039625</c:v>
                </c:pt>
                <c:pt idx="31">
                  <c:v>998.6386293433401</c:v>
                </c:pt>
                <c:pt idx="32">
                  <c:v>998.5916415616131</c:v>
                </c:pt>
                <c:pt idx="33">
                  <c:v>998.5351700074274</c:v>
                </c:pt>
                <c:pt idx="34">
                  <c:v>998.5049943677863</c:v>
                </c:pt>
                <c:pt idx="35">
                  <c:v>998.4713700836146</c:v>
                </c:pt>
                <c:pt idx="36">
                  <c:v>998.443349846805</c:v>
                </c:pt>
                <c:pt idx="37">
                  <c:v>998.4084323209345</c:v>
                </c:pt>
                <c:pt idx="38">
                  <c:v>998.3838607286552</c:v>
                </c:pt>
                <c:pt idx="39">
                  <c:v>998.3536850890141</c:v>
                </c:pt>
                <c:pt idx="40">
                  <c:v>998.3174743214447</c:v>
                </c:pt>
                <c:pt idx="41">
                  <c:v>998.293764890298</c:v>
                </c:pt>
                <c:pt idx="42">
                  <c:v>998.2247919996896</c:v>
                </c:pt>
                <c:pt idx="43">
                  <c:v>998.1493529005867</c:v>
                </c:pt>
                <c:pt idx="44">
                  <c:v>998.0803800099783</c:v>
                </c:pt>
                <c:pt idx="45">
                  <c:v>997.9993368635133</c:v>
                </c:pt>
                <c:pt idx="46">
                  <c:v>997.9346747785679</c:v>
                </c:pt>
                <c:pt idx="47">
                  <c:v>997.8644086462606</c:v>
                </c:pt>
                <c:pt idx="48">
                  <c:v>997.8053506086771</c:v>
                </c:pt>
                <c:pt idx="49">
                  <c:v>997.7605182297817</c:v>
                </c:pt>
                <c:pt idx="50">
                  <c:v>997.696718305969</c:v>
                </c:pt>
                <c:pt idx="51">
                  <c:v>997.6432643157474</c:v>
                </c:pt>
                <c:pt idx="52">
                  <c:v>997.5854995198629</c:v>
                </c:pt>
                <c:pt idx="53">
                  <c:v>997.5320455296413</c:v>
                </c:pt>
                <c:pt idx="54">
                  <c:v>997.4876442313122</c:v>
                </c:pt>
                <c:pt idx="55">
                  <c:v>997.4359145633558</c:v>
                </c:pt>
                <c:pt idx="56">
                  <c:v>997.382029492568</c:v>
                </c:pt>
                <c:pt idx="57">
                  <c:v>997.3479741278301</c:v>
                </c:pt>
                <c:pt idx="58">
                  <c:v>997.3091768768628</c:v>
                </c:pt>
                <c:pt idx="59">
                  <c:v>997.2522742421108</c:v>
                </c:pt>
                <c:pt idx="60">
                  <c:v>997.2134769911436</c:v>
                </c:pt>
                <c:pt idx="61">
                  <c:v>997.1582986786568</c:v>
                </c:pt>
                <c:pt idx="62">
                  <c:v>997.1018271244711</c:v>
                </c:pt>
                <c:pt idx="63">
                  <c:v>997.0401826034898</c:v>
                </c:pt>
                <c:pt idx="64">
                  <c:v>997.0143177695116</c:v>
                </c:pt>
                <c:pt idx="65">
                  <c:v>996.9884529355335</c:v>
                </c:pt>
                <c:pt idx="66">
                  <c:v>996.9173246420935</c:v>
                </c:pt>
                <c:pt idx="67">
                  <c:v>996.8699057798002</c:v>
                </c:pt>
                <c:pt idx="68">
                  <c:v>996.8009328891918</c:v>
                </c:pt>
                <c:pt idx="69">
                  <c:v>996.7147167759313</c:v>
                </c:pt>
                <c:pt idx="70">
                  <c:v>996.6457438853229</c:v>
                </c:pt>
                <c:pt idx="71">
                  <c:v>996.5940142173665</c:v>
                </c:pt>
                <c:pt idx="72">
                  <c:v>996.5284899712885</c:v>
                </c:pt>
                <c:pt idx="73">
                  <c:v>996.4720184171028</c:v>
                </c:pt>
                <c:pt idx="74">
                  <c:v>996.4396873746301</c:v>
                </c:pt>
                <c:pt idx="75">
                  <c:v>996.3698523228891</c:v>
                </c:pt>
                <c:pt idx="76">
                  <c:v>996.2922578209545</c:v>
                </c:pt>
                <c:pt idx="77">
                  <c:v>996.2362173473352</c:v>
                </c:pt>
                <c:pt idx="78">
                  <c:v>996.1758660680529</c:v>
                </c:pt>
                <c:pt idx="79">
                  <c:v>996.1262918029281</c:v>
                </c:pt>
                <c:pt idx="80">
                  <c:v>996.0788729406348</c:v>
                </c:pt>
                <c:pt idx="81">
                  <c:v>996.0357648840046</c:v>
                </c:pt>
                <c:pt idx="82">
                  <c:v>995.9883460217113</c:v>
                </c:pt>
                <c:pt idx="83">
                  <c:v>995.9491176901778</c:v>
                </c:pt>
                <c:pt idx="84">
                  <c:v>995.8960947805226</c:v>
                </c:pt>
                <c:pt idx="85">
                  <c:v>995.8335880984088</c:v>
                </c:pt>
                <c:pt idx="86">
                  <c:v>995.7991016531046</c:v>
                </c:pt>
                <c:pt idx="87">
                  <c:v>995.7559935964744</c:v>
                </c:pt>
                <c:pt idx="88">
                  <c:v>995.687020705866</c:v>
                </c:pt>
                <c:pt idx="89">
                  <c:v>995.6223586209205</c:v>
                </c:pt>
                <c:pt idx="90">
                  <c:v>995.5934762229782</c:v>
                </c:pt>
                <c:pt idx="91">
                  <c:v>995.558989777674</c:v>
                </c:pt>
                <c:pt idx="92">
                  <c:v>995.4986384983916</c:v>
                </c:pt>
                <c:pt idx="93">
                  <c:v>995.4339764134462</c:v>
                </c:pt>
                <c:pt idx="94">
                  <c:v>995.390868356816</c:v>
                </c:pt>
                <c:pt idx="95">
                  <c:v>995.3003414378925</c:v>
                </c:pt>
                <c:pt idx="96">
                  <c:v>995.2477496088036</c:v>
                </c:pt>
                <c:pt idx="97">
                  <c:v>995.1787767181952</c:v>
                </c:pt>
                <c:pt idx="98">
                  <c:v>995.1399794672279</c:v>
                </c:pt>
                <c:pt idx="99">
                  <c:v>995.0753173822825</c:v>
                </c:pt>
                <c:pt idx="100">
                  <c:v>995.0149661030001</c:v>
                </c:pt>
                <c:pt idx="101">
                  <c:v>994.9503040180547</c:v>
                </c:pt>
                <c:pt idx="102">
                  <c:v>994.9244391840765</c:v>
                </c:pt>
                <c:pt idx="103">
                  <c:v>994.851155487805</c:v>
                </c:pt>
                <c:pt idx="104">
                  <c:v>994.7998569004151</c:v>
                </c:pt>
                <c:pt idx="105">
                  <c:v>994.7567488437849</c:v>
                </c:pt>
                <c:pt idx="106">
                  <c:v>994.7093299814916</c:v>
                </c:pt>
                <c:pt idx="107">
                  <c:v>994.6446678965461</c:v>
                </c:pt>
                <c:pt idx="108">
                  <c:v>994.5584517832856</c:v>
                </c:pt>
                <c:pt idx="109">
                  <c:v>994.5045667124978</c:v>
                </c:pt>
                <c:pt idx="110">
                  <c:v>994.4355938218894</c:v>
                </c:pt>
                <c:pt idx="111">
                  <c:v>994.3623101256179</c:v>
                </c:pt>
                <c:pt idx="112">
                  <c:v>994.2760940123574</c:v>
                </c:pt>
                <c:pt idx="113">
                  <c:v>994.2114319274119</c:v>
                </c:pt>
                <c:pt idx="114">
                  <c:v>994.1640130651186</c:v>
                </c:pt>
                <c:pt idx="115">
                  <c:v>994.0971955773417</c:v>
                </c:pt>
                <c:pt idx="116">
                  <c:v>994.0368442980593</c:v>
                </c:pt>
                <c:pt idx="117">
                  <c:v>993.9635606017879</c:v>
                </c:pt>
                <c:pt idx="118">
                  <c:v>993.8773444885273</c:v>
                </c:pt>
                <c:pt idx="119">
                  <c:v>993.8126824035819</c:v>
                </c:pt>
                <c:pt idx="120">
                  <c:v>993.7523311242995</c:v>
                </c:pt>
                <c:pt idx="121">
                  <c:v>993.6790474280281</c:v>
                </c:pt>
                <c:pt idx="122">
                  <c:v>993.6057637317566</c:v>
                </c:pt>
                <c:pt idx="123">
                  <c:v>993.5152368128331</c:v>
                </c:pt>
                <c:pt idx="124">
                  <c:v>993.4419531165616</c:v>
                </c:pt>
                <c:pt idx="125">
                  <c:v>993.3600478089642</c:v>
                </c:pt>
                <c:pt idx="126">
                  <c:v>993.2824533070296</c:v>
                </c:pt>
                <c:pt idx="127">
                  <c:v>993.2221020277473</c:v>
                </c:pt>
                <c:pt idx="128">
                  <c:v>993.178993971117</c:v>
                </c:pt>
                <c:pt idx="129">
                  <c:v>993.1100210805087</c:v>
                </c:pt>
                <c:pt idx="130">
                  <c:v>993.0367373842372</c:v>
                </c:pt>
                <c:pt idx="131">
                  <c:v>992.9677644936288</c:v>
                </c:pt>
                <c:pt idx="132">
                  <c:v>992.9117240200095</c:v>
                </c:pt>
                <c:pt idx="133">
                  <c:v>992.8427511294011</c:v>
                </c:pt>
                <c:pt idx="134">
                  <c:v>992.7703295942623</c:v>
                </c:pt>
                <c:pt idx="135">
                  <c:v>992.7056675093169</c:v>
                </c:pt>
                <c:pt idx="136">
                  <c:v>992.6280730073823</c:v>
                </c:pt>
                <c:pt idx="137">
                  <c:v>992.5677217281</c:v>
                </c:pt>
                <c:pt idx="138">
                  <c:v>992.5116812544807</c:v>
                </c:pt>
                <c:pt idx="139">
                  <c:v>992.4448637667037</c:v>
                </c:pt>
                <c:pt idx="140">
                  <c:v>992.3802016817583</c:v>
                </c:pt>
                <c:pt idx="141">
                  <c:v>992.3039004215227</c:v>
                </c:pt>
                <c:pt idx="142">
                  <c:v>992.2306167252513</c:v>
                </c:pt>
                <c:pt idx="143">
                  <c:v>992.1487114176538</c:v>
                </c:pt>
                <c:pt idx="144">
                  <c:v>992.0711169157192</c:v>
                </c:pt>
                <c:pt idx="145">
                  <c:v>992.0021440251109</c:v>
                </c:pt>
                <c:pt idx="146">
                  <c:v>991.9331711345025</c:v>
                </c:pt>
                <c:pt idx="147">
                  <c:v>991.8728198552201</c:v>
                </c:pt>
                <c:pt idx="148">
                  <c:v>991.8167793816008</c:v>
                </c:pt>
                <c:pt idx="149">
                  <c:v>991.7607389079815</c:v>
                </c:pt>
                <c:pt idx="150">
                  <c:v>991.7046984343622</c:v>
                </c:pt>
                <c:pt idx="151">
                  <c:v>991.6529687664058</c:v>
                </c:pt>
                <c:pt idx="152">
                  <c:v>991.5926174871234</c:v>
                </c:pt>
                <c:pt idx="153">
                  <c:v>991.5538202361562</c:v>
                </c:pt>
                <c:pt idx="154">
                  <c:v>991.4934689568738</c:v>
                </c:pt>
                <c:pt idx="155">
                  <c:v>991.4288068719284</c:v>
                </c:pt>
                <c:pt idx="156">
                  <c:v>991.3641447869829</c:v>
                </c:pt>
                <c:pt idx="157">
                  <c:v>991.2994827020375</c:v>
                </c:pt>
                <c:pt idx="158">
                  <c:v>991.221888200103</c:v>
                </c:pt>
                <c:pt idx="159">
                  <c:v>991.1572261151575</c:v>
                </c:pt>
                <c:pt idx="160">
                  <c:v>991.1011856415382</c:v>
                </c:pt>
                <c:pt idx="161">
                  <c:v>991.0192803339407</c:v>
                </c:pt>
                <c:pt idx="162">
                  <c:v>990.9459966376693</c:v>
                </c:pt>
                <c:pt idx="163">
                  <c:v>990.8727129413978</c:v>
                </c:pt>
                <c:pt idx="164">
                  <c:v>990.8123616621154</c:v>
                </c:pt>
                <c:pt idx="165">
                  <c:v>990.7498549800016</c:v>
                </c:pt>
                <c:pt idx="166">
                  <c:v>990.6981253120452</c:v>
                </c:pt>
                <c:pt idx="167">
                  <c:v>990.5946659761327</c:v>
                </c:pt>
                <c:pt idx="168">
                  <c:v>990.5343146968503</c:v>
                </c:pt>
                <c:pt idx="169">
                  <c:v>990.478274223231</c:v>
                </c:pt>
                <c:pt idx="170">
                  <c:v>990.3705040816553</c:v>
                </c:pt>
                <c:pt idx="171">
                  <c:v>990.2627339400797</c:v>
                </c:pt>
                <c:pt idx="172">
                  <c:v>990.1980718551342</c:v>
                </c:pt>
                <c:pt idx="173">
                  <c:v>990.1118557418737</c:v>
                </c:pt>
                <c:pt idx="174">
                  <c:v>990.0342612399392</c:v>
                </c:pt>
                <c:pt idx="175">
                  <c:v>989.9825315719828</c:v>
                </c:pt>
                <c:pt idx="176">
                  <c:v>989.9480451266786</c:v>
                </c:pt>
                <c:pt idx="177">
                  <c:v>989.8833830417332</c:v>
                </c:pt>
                <c:pt idx="178">
                  <c:v>989.6072348618034</c:v>
                </c:pt>
                <c:pt idx="179">
                  <c:v>989.1553560219182</c:v>
                </c:pt>
                <c:pt idx="180">
                  <c:v>988.5026421420841</c:v>
                </c:pt>
                <c:pt idx="181">
                  <c:v>988.050763302199</c:v>
                </c:pt>
                <c:pt idx="182">
                  <c:v>987.7746151222692</c:v>
                </c:pt>
                <c:pt idx="183">
                  <c:v>987.2725275223969</c:v>
                </c:pt>
                <c:pt idx="184">
                  <c:v>986.7453355425309</c:v>
                </c:pt>
                <c:pt idx="185">
                  <c:v>986.2432479426586</c:v>
                </c:pt>
                <c:pt idx="186">
                  <c:v>985.690951582799</c:v>
                </c:pt>
                <c:pt idx="187">
                  <c:v>984.9629245629841</c:v>
                </c:pt>
                <c:pt idx="188">
                  <c:v>984.2348975431692</c:v>
                </c:pt>
                <c:pt idx="189">
                  <c:v>983.8583318432649</c:v>
                </c:pt>
                <c:pt idx="190">
                  <c:v>983.2056179634308</c:v>
                </c:pt>
                <c:pt idx="191">
                  <c:v>982.5277997036031</c:v>
                </c:pt>
                <c:pt idx="192">
                  <c:v>982.0508164837244</c:v>
                </c:pt>
                <c:pt idx="193">
                  <c:v>981.6742507838201</c:v>
                </c:pt>
                <c:pt idx="194">
                  <c:v>980.1428836042094</c:v>
                </c:pt>
                <c:pt idx="195">
                  <c:v>979.2391259244391</c:v>
                </c:pt>
                <c:pt idx="196">
                  <c:v>978.9042909280239</c:v>
                </c:pt>
                <c:pt idx="197">
                  <c:v>978.5136500988727</c:v>
                </c:pt>
                <c:pt idx="198">
                  <c:v>978.1369607279056</c:v>
                </c:pt>
                <c:pt idx="199">
                  <c:v>977.9137373969621</c:v>
                </c:pt>
                <c:pt idx="200">
                  <c:v>977.6207567750988</c:v>
                </c:pt>
                <c:pt idx="201">
                  <c:v>977.3068489659595</c:v>
                </c:pt>
                <c:pt idx="202">
                  <c:v>977.1254800095679</c:v>
                </c:pt>
                <c:pt idx="203">
                  <c:v>976.7487906386008</c:v>
                </c:pt>
                <c:pt idx="204">
                  <c:v>976.5395187658413</c:v>
                </c:pt>
                <c:pt idx="205">
                  <c:v>976.0791206457703</c:v>
                </c:pt>
                <c:pt idx="206">
                  <c:v>975.9117031475627</c:v>
                </c:pt>
                <c:pt idx="207">
                  <c:v>939.9228753547848</c:v>
                </c:pt>
                <c:pt idx="208">
                  <c:v>937.707049562824</c:v>
                </c:pt>
                <c:pt idx="209">
                  <c:v>936.484524987949</c:v>
                </c:pt>
                <c:pt idx="210">
                  <c:v>935.5676315567929</c:v>
                </c:pt>
                <c:pt idx="211">
                  <c:v>934.8799614834257</c:v>
                </c:pt>
                <c:pt idx="212">
                  <c:v>934.345106981918</c:v>
                </c:pt>
                <c:pt idx="213">
                  <c:v>933.6574369085508</c:v>
                </c:pt>
                <c:pt idx="214">
                  <c:v>932.8933590492541</c:v>
                </c:pt>
                <c:pt idx="215">
                  <c:v>931.9382617251331</c:v>
                </c:pt>
                <c:pt idx="216">
                  <c:v>930.7386594860371</c:v>
                </c:pt>
                <c:pt idx="217">
                  <c:v>929.821766054881</c:v>
                </c:pt>
                <c:pt idx="218">
                  <c:v>928.9048726237248</c:v>
                </c:pt>
                <c:pt idx="219">
                  <c:v>928.0643869784983</c:v>
                </c:pt>
                <c:pt idx="220">
                  <c:v>927.1474935473422</c:v>
                </c:pt>
                <c:pt idx="221">
                  <c:v>926.3834156880454</c:v>
                </c:pt>
                <c:pt idx="222">
                  <c:v>925.4665222568892</c:v>
                </c:pt>
                <c:pt idx="223">
                  <c:v>924.6260366116627</c:v>
                </c:pt>
                <c:pt idx="224">
                  <c:v>923.8619587523659</c:v>
                </c:pt>
                <c:pt idx="225">
                  <c:v>923.0978808930691</c:v>
                </c:pt>
                <c:pt idx="226">
                  <c:v>922.180987461913</c:v>
                </c:pt>
                <c:pt idx="227">
                  <c:v>921.3405018166865</c:v>
                </c:pt>
                <c:pt idx="228">
                  <c:v>920.2707928136709</c:v>
                </c:pt>
                <c:pt idx="229">
                  <c:v>919.1246760247258</c:v>
                </c:pt>
                <c:pt idx="230">
                  <c:v>918.0549670217102</c:v>
                </c:pt>
                <c:pt idx="231">
                  <c:v>916.9088502327651</c:v>
                </c:pt>
                <c:pt idx="232">
                  <c:v>916.2975879453277</c:v>
                </c:pt>
                <c:pt idx="233">
                  <c:v>914.1581699392966</c:v>
                </c:pt>
                <c:pt idx="234">
                  <c:v>912.5536064347733</c:v>
                </c:pt>
                <c:pt idx="235">
                  <c:v>910.7962273583906</c:v>
                </c:pt>
                <c:pt idx="236">
                  <c:v>908.9624404960783</c:v>
                </c:pt>
                <c:pt idx="237">
                  <c:v>907.4342847774847</c:v>
                </c:pt>
                <c:pt idx="238">
                  <c:v>905.4858862362778</c:v>
                </c:pt>
                <c:pt idx="239">
                  <c:v>900.0609334352704</c:v>
                </c:pt>
                <c:pt idx="240">
                  <c:v>898.3035543588877</c:v>
                </c:pt>
                <c:pt idx="241">
                  <c:v>896.0877285669269</c:v>
                </c:pt>
                <c:pt idx="242">
                  <c:v>891.8853003407944</c:v>
                </c:pt>
                <c:pt idx="243">
                  <c:v>887.6064643287323</c:v>
                </c:pt>
                <c:pt idx="244">
                  <c:v>883.6332594603888</c:v>
                </c:pt>
                <c:pt idx="245">
                  <c:v>882.1815115277249</c:v>
                </c:pt>
                <c:pt idx="246">
                  <c:v>880.4241324513422</c:v>
                </c:pt>
                <c:pt idx="247">
                  <c:v>879.0869961975727</c:v>
                </c:pt>
                <c:pt idx="248">
                  <c:v>878.0936949804868</c:v>
                </c:pt>
                <c:pt idx="249">
                  <c:v>876.6419470478229</c:v>
                </c:pt>
                <c:pt idx="250">
                  <c:v>875.3430146870184</c:v>
                </c:pt>
                <c:pt idx="251">
                  <c:v>874.1204901121434</c:v>
                </c:pt>
                <c:pt idx="252">
                  <c:v>871.9810721061124</c:v>
                </c:pt>
                <c:pt idx="253">
                  <c:v>870.9877708890265</c:v>
                </c:pt>
                <c:pt idx="254">
                  <c:v>869.421411277468</c:v>
                </c:pt>
                <c:pt idx="255">
                  <c:v>868.3517022744525</c:v>
                </c:pt>
                <c:pt idx="256">
                  <c:v>867.4348088432963</c:v>
                </c:pt>
                <c:pt idx="257">
                  <c:v>865.9830609106324</c:v>
                </c:pt>
                <c:pt idx="258">
                  <c:v>864.9133519076169</c:v>
                </c:pt>
                <c:pt idx="259">
                  <c:v>864.1492740483201</c:v>
                </c:pt>
                <c:pt idx="260">
                  <c:v>862.3154871860078</c:v>
                </c:pt>
                <c:pt idx="261">
                  <c:v>861.1693703970626</c:v>
                </c:pt>
                <c:pt idx="262">
                  <c:v>859.3355835347503</c:v>
                </c:pt>
                <c:pt idx="263">
                  <c:v>857.8838356020864</c:v>
                </c:pt>
                <c:pt idx="264">
                  <c:v>856.4320876694225</c:v>
                </c:pt>
                <c:pt idx="265">
                  <c:v>853.910630733743</c:v>
                </c:pt>
                <c:pt idx="266">
                  <c:v>850.319464795048</c:v>
                </c:pt>
                <c:pt idx="267">
                  <c:v>847.912619538263</c:v>
                </c:pt>
                <c:pt idx="268">
                  <c:v>844.4360652784625</c:v>
                </c:pt>
                <c:pt idx="269">
                  <c:v>841.1810935978581</c:v>
                </c:pt>
                <c:pt idx="270">
                  <c:v>838.3540055184599</c:v>
                </c:pt>
                <c:pt idx="271">
                  <c:v>836.4438108702178</c:v>
                </c:pt>
                <c:pt idx="272">
                  <c:v>914.1581699392966</c:v>
                </c:pt>
                <c:pt idx="273">
                  <c:v>912.630014220703</c:v>
                </c:pt>
                <c:pt idx="274">
                  <c:v>911.1018585021093</c:v>
                </c:pt>
                <c:pt idx="275">
                  <c:v>909.0694113963798</c:v>
                </c:pt>
                <c:pt idx="276">
                  <c:v>907.8010421499471</c:v>
                </c:pt>
                <c:pt idx="277">
                  <c:v>906.8077409328612</c:v>
                </c:pt>
                <c:pt idx="278">
                  <c:v>905.661624143916</c:v>
                </c:pt>
                <c:pt idx="279">
                  <c:v>904.2862839971817</c:v>
                </c:pt>
                <c:pt idx="280">
                  <c:v>903.2929827800958</c:v>
                </c:pt>
                <c:pt idx="281">
                  <c:v>901.8565164046178</c:v>
                </c:pt>
                <c:pt idx="282">
                  <c:v>900.4811762578835</c:v>
                </c:pt>
                <c:pt idx="283">
                  <c:v>899.3350594689383</c:v>
                </c:pt>
                <c:pt idx="284">
                  <c:v>896.8136025332589</c:v>
                </c:pt>
                <c:pt idx="285">
                  <c:v>895.3618546005949</c:v>
                </c:pt>
                <c:pt idx="286">
                  <c:v>893.910106667931</c:v>
                </c:pt>
                <c:pt idx="287">
                  <c:v>892.9168054508451</c:v>
                </c:pt>
                <c:pt idx="288">
                  <c:v>891.6178730900406</c:v>
                </c:pt>
                <c:pt idx="289">
                  <c:v>890.4717563010954</c:v>
                </c:pt>
                <c:pt idx="290">
                  <c:v>889.4402511910447</c:v>
                </c:pt>
                <c:pt idx="291">
                  <c:v>888.3323382950643</c:v>
                </c:pt>
                <c:pt idx="292">
                  <c:v>886.9569981483301</c:v>
                </c:pt>
                <c:pt idx="293">
                  <c:v>885.7344735734551</c:v>
                </c:pt>
                <c:pt idx="294">
                  <c:v>884.6647645704396</c:v>
                </c:pt>
                <c:pt idx="295">
                  <c:v>883.4193176597859</c:v>
                </c:pt>
                <c:pt idx="296">
                  <c:v>882.0134143986797</c:v>
                </c:pt>
                <c:pt idx="297">
                  <c:v>881.2798996537548</c:v>
                </c:pt>
                <c:pt idx="298">
                  <c:v>879.1022777547589</c:v>
                </c:pt>
                <c:pt idx="299">
                  <c:v>877.4977142502356</c:v>
                </c:pt>
                <c:pt idx="300">
                  <c:v>874.0211599904351</c:v>
                </c:pt>
                <c:pt idx="301">
                  <c:v>870.9648485532479</c:v>
                </c:pt>
                <c:pt idx="302">
                  <c:v>865.3106723944514</c:v>
                </c:pt>
                <c:pt idx="303">
                  <c:v>861.9487298135455</c:v>
                </c:pt>
                <c:pt idx="304">
                  <c:v>860.7262052386706</c:v>
                </c:pt>
                <c:pt idx="305">
                  <c:v>859.5800884497254</c:v>
                </c:pt>
                <c:pt idx="306">
                  <c:v>857.3642626577646</c:v>
                </c:pt>
                <c:pt idx="307">
                  <c:v>855.9889225110303</c:v>
                </c:pt>
                <c:pt idx="308">
                  <c:v>854.9192135080148</c:v>
                </c:pt>
                <c:pt idx="309">
                  <c:v>853.2382422175617</c:v>
                </c:pt>
                <c:pt idx="310">
                  <c:v>851.710086498968</c:v>
                </c:pt>
                <c:pt idx="311">
                  <c:v>914.1581699392966</c:v>
                </c:pt>
                <c:pt idx="312">
                  <c:v>912.7064220066327</c:v>
                </c:pt>
                <c:pt idx="313">
                  <c:v>911.1018585021094</c:v>
                </c:pt>
                <c:pt idx="314">
                  <c:v>909.4972949975861</c:v>
                </c:pt>
                <c:pt idx="315">
                  <c:v>908.1219548508518</c:v>
                </c:pt>
                <c:pt idx="316">
                  <c:v>906.5937991322581</c:v>
                </c:pt>
                <c:pt idx="317">
                  <c:v>905.447682343313</c:v>
                </c:pt>
                <c:pt idx="318">
                  <c:v>904.0723421965787</c:v>
                </c:pt>
                <c:pt idx="319">
                  <c:v>901.9329241905476</c:v>
                </c:pt>
                <c:pt idx="320">
                  <c:v>900.4811762578837</c:v>
                </c:pt>
                <c:pt idx="321">
                  <c:v>899.1058361111494</c:v>
                </c:pt>
                <c:pt idx="322">
                  <c:v>897.3484570347667</c:v>
                </c:pt>
                <c:pt idx="323">
                  <c:v>894.4449611694389</c:v>
                </c:pt>
                <c:pt idx="324">
                  <c:v>892.7639898789859</c:v>
                </c:pt>
                <c:pt idx="325">
                  <c:v>891.2358341603922</c:v>
                </c:pt>
                <c:pt idx="326">
                  <c:v>890.1661251573767</c:v>
                </c:pt>
                <c:pt idx="327">
                  <c:v>888.8671927965721</c:v>
                </c:pt>
                <c:pt idx="328">
                  <c:v>887.4918526498378</c:v>
                </c:pt>
                <c:pt idx="329">
                  <c:v>886.4985514327519</c:v>
                </c:pt>
                <c:pt idx="330">
                  <c:v>885.1232112860176</c:v>
                </c:pt>
                <c:pt idx="331">
                  <c:v>883.9770944970725</c:v>
                </c:pt>
                <c:pt idx="332">
                  <c:v>882.9073854940569</c:v>
                </c:pt>
                <c:pt idx="333">
                  <c:v>881.8376764910414</c:v>
                </c:pt>
                <c:pt idx="334">
                  <c:v>880.4623363443071</c:v>
                </c:pt>
                <c:pt idx="335">
                  <c:v>879.1634039835026</c:v>
                </c:pt>
                <c:pt idx="336">
                  <c:v>876.0306847603856</c:v>
                </c:pt>
                <c:pt idx="337">
                  <c:v>872.7451499654093</c:v>
                </c:pt>
                <c:pt idx="338">
                  <c:v>870.6057319593782</c:v>
                </c:pt>
                <c:pt idx="339">
                  <c:v>867.3966049503316</c:v>
                </c:pt>
                <c:pt idx="340">
                  <c:v>864.187477941285</c:v>
                </c:pt>
                <c:pt idx="341">
                  <c:v>862.5829144367617</c:v>
                </c:pt>
                <c:pt idx="342">
                  <c:v>861.3603898618868</c:v>
                </c:pt>
                <c:pt idx="343">
                  <c:v>859.9086419292229</c:v>
                </c:pt>
                <c:pt idx="344">
                  <c:v>858.5333017824886</c:v>
                </c:pt>
                <c:pt idx="345">
                  <c:v>857.0051460638949</c:v>
                </c:pt>
                <c:pt idx="346">
                  <c:v>856.011844846809</c:v>
                </c:pt>
                <c:pt idx="347">
                  <c:v>853.643203482989</c:v>
                </c:pt>
                <c:pt idx="348">
                  <c:v>881.2798996537548</c:v>
                </c:pt>
                <c:pt idx="349">
                  <c:v>880.515821794458</c:v>
                </c:pt>
                <c:pt idx="350">
                  <c:v>879.6753361492315</c:v>
                </c:pt>
                <c:pt idx="351">
                  <c:v>878.6820349321456</c:v>
                </c:pt>
                <c:pt idx="352">
                  <c:v>877.8415492869191</c:v>
                </c:pt>
                <c:pt idx="353">
                  <c:v>877.0010636416926</c:v>
                </c:pt>
                <c:pt idx="354">
                  <c:v>876.160577996466</c:v>
                </c:pt>
                <c:pt idx="355">
                  <c:v>875.3200923512395</c:v>
                </c:pt>
                <c:pt idx="356">
                  <c:v>874.479606706013</c:v>
                </c:pt>
                <c:pt idx="357">
                  <c:v>873.5627132748568</c:v>
                </c:pt>
                <c:pt idx="358">
                  <c:v>872.5694120577709</c:v>
                </c:pt>
                <c:pt idx="359">
                  <c:v>871.7289264125444</c:v>
                </c:pt>
                <c:pt idx="360">
                  <c:v>870.5828096235992</c:v>
                </c:pt>
                <c:pt idx="361">
                  <c:v>869.5131006205837</c:v>
                </c:pt>
                <c:pt idx="362">
                  <c:v>868.4433916175682</c:v>
                </c:pt>
                <c:pt idx="363">
                  <c:v>867.8321293301308</c:v>
                </c:pt>
                <c:pt idx="364">
                  <c:v>866.9152358989746</c:v>
                </c:pt>
                <c:pt idx="365">
                  <c:v>865.9983424678185</c:v>
                </c:pt>
              </c:numCache>
            </c:numRef>
          </c:yVal>
          <c:smooth val="1"/>
        </c:ser>
        <c:axId val="15351776"/>
        <c:axId val="3948257"/>
      </c:scatterChart>
      <c:valAx>
        <c:axId val="153517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Longitud (metros)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8257"/>
        <c:crosses val="autoZero"/>
        <c:crossBetween val="midCat"/>
        <c:dispUnits/>
      </c:valAx>
      <c:valAx>
        <c:axId val="3948257"/>
        <c:scaling>
          <c:orientation val="minMax"/>
          <c:min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Altura (metros)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3517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625"/>
          <c:y val="0.4725"/>
          <c:w val="0.0685"/>
          <c:h val="0.06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Aldea Quejchip
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255"/>
          <c:w val="0.95275"/>
          <c:h val="0.820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Hidraulica!$I$5:$I$391</c:f>
              <c:numCache>
                <c:ptCount val="387"/>
                <c:pt idx="0">
                  <c:v>0</c:v>
                </c:pt>
                <c:pt idx="1">
                  <c:v>19.294585786657844</c:v>
                </c:pt>
                <c:pt idx="2">
                  <c:v>31.375479801952576</c:v>
                </c:pt>
                <c:pt idx="3">
                  <c:v>36.03268691045133</c:v>
                </c:pt>
                <c:pt idx="4">
                  <c:v>39.48142757252707</c:v>
                </c:pt>
                <c:pt idx="5">
                  <c:v>44.87837260860802</c:v>
                </c:pt>
                <c:pt idx="6">
                  <c:v>50.4938253698842</c:v>
                </c:pt>
                <c:pt idx="7">
                  <c:v>60.86182915643535</c:v>
                </c:pt>
                <c:pt idx="8">
                  <c:v>67.05805228395374</c:v>
                </c:pt>
                <c:pt idx="9">
                  <c:v>73.09877604027417</c:v>
                </c:pt>
                <c:pt idx="10">
                  <c:v>83.02110502957774</c:v>
                </c:pt>
                <c:pt idx="11">
                  <c:v>100.6968477947337</c:v>
                </c:pt>
                <c:pt idx="12">
                  <c:v>115.71225634228529</c:v>
                </c:pt>
                <c:pt idx="13">
                  <c:v>131.44436993934534</c:v>
                </c:pt>
                <c:pt idx="14">
                  <c:v>143.13523898719933</c:v>
                </c:pt>
                <c:pt idx="15">
                  <c:v>153.02622675666893</c:v>
                </c:pt>
                <c:pt idx="16">
                  <c:v>159.70738344757922</c:v>
                </c:pt>
                <c:pt idx="17">
                  <c:v>166.55286854868723</c:v>
                </c:pt>
                <c:pt idx="18">
                  <c:v>177.0943992351192</c:v>
                </c:pt>
                <c:pt idx="19">
                  <c:v>191.26218370461217</c:v>
                </c:pt>
                <c:pt idx="20">
                  <c:v>202.50916788195133</c:v>
                </c:pt>
                <c:pt idx="21">
                  <c:v>225.47551438563164</c:v>
                </c:pt>
                <c:pt idx="22">
                  <c:v>240.6173861957423</c:v>
                </c:pt>
                <c:pt idx="23">
                  <c:v>252.03325500382533</c:v>
                </c:pt>
                <c:pt idx="24">
                  <c:v>261.2546264334787</c:v>
                </c:pt>
                <c:pt idx="25">
                  <c:v>275.40816759626114</c:v>
                </c:pt>
                <c:pt idx="26">
                  <c:v>286.43111374247013</c:v>
                </c:pt>
                <c:pt idx="27">
                  <c:v>299.6575452650195</c:v>
                </c:pt>
                <c:pt idx="28">
                  <c:v>310.92830218060124</c:v>
                </c:pt>
                <c:pt idx="29">
                  <c:v>321.10983086242925</c:v>
                </c:pt>
                <c:pt idx="30">
                  <c:v>338.1842908577466</c:v>
                </c:pt>
                <c:pt idx="31">
                  <c:v>359.0897653751416</c:v>
                </c:pt>
                <c:pt idx="32">
                  <c:v>369.6655860813696</c:v>
                </c:pt>
                <c:pt idx="33">
                  <c:v>375.7922606523228</c:v>
                </c:pt>
                <c:pt idx="34">
                  <c:v>381.43382973555987</c:v>
                </c:pt>
                <c:pt idx="35">
                  <c:v>388.434815521868</c:v>
                </c:pt>
                <c:pt idx="36">
                  <c:v>394.27141637977104</c:v>
                </c:pt>
                <c:pt idx="37">
                  <c:v>401.53806905499835</c:v>
                </c:pt>
                <c:pt idx="38">
                  <c:v>406.02135249681976</c:v>
                </c:pt>
                <c:pt idx="39">
                  <c:v>410.87211601989355</c:v>
                </c:pt>
                <c:pt idx="40">
                  <c:v>417.96861256368334</c:v>
                </c:pt>
                <c:pt idx="41">
                  <c:v>422.7510475559135</c:v>
                </c:pt>
                <c:pt idx="42">
                  <c:v>438.2816442362073</c:v>
                </c:pt>
                <c:pt idx="43">
                  <c:v>454.92854098108074</c:v>
                </c:pt>
                <c:pt idx="44">
                  <c:v>470.3850880820054</c:v>
                </c:pt>
                <c:pt idx="45">
                  <c:v>488.4127861642907</c:v>
                </c:pt>
                <c:pt idx="46">
                  <c:v>502.9016735586267</c:v>
                </c:pt>
                <c:pt idx="47">
                  <c:v>518.7581376136836</c:v>
                </c:pt>
                <c:pt idx="48">
                  <c:v>532.1505964468079</c:v>
                </c:pt>
                <c:pt idx="49">
                  <c:v>542.3910371718305</c:v>
                </c:pt>
                <c:pt idx="50">
                  <c:v>557.1797686731716</c:v>
                </c:pt>
                <c:pt idx="51">
                  <c:v>569.5717430618275</c:v>
                </c:pt>
                <c:pt idx="52">
                  <c:v>582.9630702237622</c:v>
                </c:pt>
                <c:pt idx="53">
                  <c:v>595.091638636555</c:v>
                </c:pt>
                <c:pt idx="54">
                  <c:v>605.210449388023</c:v>
                </c:pt>
                <c:pt idx="55">
                  <c:v>616.985939039966</c:v>
                </c:pt>
                <c:pt idx="56">
                  <c:v>629.3624046164439</c:v>
                </c:pt>
                <c:pt idx="57">
                  <c:v>637.2527826149702</c:v>
                </c:pt>
                <c:pt idx="58">
                  <c:v>645.4150865800228</c:v>
                </c:pt>
                <c:pt idx="59">
                  <c:v>658.5468352920432</c:v>
                </c:pt>
                <c:pt idx="60">
                  <c:v>667.1011297173022</c:v>
                </c:pt>
                <c:pt idx="61">
                  <c:v>679.7747727137966</c:v>
                </c:pt>
                <c:pt idx="62">
                  <c:v>692.8010252795482</c:v>
                </c:pt>
                <c:pt idx="63">
                  <c:v>706.152250895846</c:v>
                </c:pt>
                <c:pt idx="64">
                  <c:v>711.221176998553</c:v>
                </c:pt>
                <c:pt idx="65">
                  <c:v>716.9286844539382</c:v>
                </c:pt>
                <c:pt idx="66">
                  <c:v>731.6905113711588</c:v>
                </c:pt>
                <c:pt idx="67">
                  <c:v>740.7752225484388</c:v>
                </c:pt>
                <c:pt idx="68">
                  <c:v>752.2408624720186</c:v>
                </c:pt>
                <c:pt idx="69">
                  <c:v>767.559417888816</c:v>
                </c:pt>
                <c:pt idx="70">
                  <c:v>782.4961359466594</c:v>
                </c:pt>
                <c:pt idx="71">
                  <c:v>793.678205276408</c:v>
                </c:pt>
                <c:pt idx="72">
                  <c:v>807.8664664890885</c:v>
                </c:pt>
                <c:pt idx="73">
                  <c:v>820.3921507792177</c:v>
                </c:pt>
                <c:pt idx="74">
                  <c:v>826.2698553910742</c:v>
                </c:pt>
                <c:pt idx="75">
                  <c:v>836.2420522461094</c:v>
                </c:pt>
                <c:pt idx="76">
                  <c:v>854.1427647325033</c:v>
                </c:pt>
                <c:pt idx="77">
                  <c:v>866.9496869532973</c:v>
                </c:pt>
                <c:pt idx="78">
                  <c:v>880.7796685102527</c:v>
                </c:pt>
                <c:pt idx="79">
                  <c:v>888.891588013229</c:v>
                </c:pt>
                <c:pt idx="80">
                  <c:v>896.4220093919413</c:v>
                </c:pt>
                <c:pt idx="81">
                  <c:v>901.909457457181</c:v>
                </c:pt>
                <c:pt idx="82">
                  <c:v>909.0512577015561</c:v>
                </c:pt>
                <c:pt idx="83">
                  <c:v>912.7519974271024</c:v>
                </c:pt>
                <c:pt idx="84">
                  <c:v>923.3988860172722</c:v>
                </c:pt>
                <c:pt idx="85">
                  <c:v>937.3836074388354</c:v>
                </c:pt>
                <c:pt idx="86">
                  <c:v>945.2082172433131</c:v>
                </c:pt>
                <c:pt idx="87">
                  <c:v>953.49354269597</c:v>
                </c:pt>
                <c:pt idx="88">
                  <c:v>966.7561235938452</c:v>
                </c:pt>
                <c:pt idx="89">
                  <c:v>976.6086754810253</c:v>
                </c:pt>
                <c:pt idx="90">
                  <c:v>983.2577814536162</c:v>
                </c:pt>
                <c:pt idx="91">
                  <c:v>991.1893403446066</c:v>
                </c:pt>
                <c:pt idx="92">
                  <c:v>1004.728841957686</c:v>
                </c:pt>
                <c:pt idx="93">
                  <c:v>1019.7105723346347</c:v>
                </c:pt>
                <c:pt idx="94">
                  <c:v>1029.5285342159987</c:v>
                </c:pt>
                <c:pt idx="95">
                  <c:v>1049.7931214560372</c:v>
                </c:pt>
                <c:pt idx="96">
                  <c:v>1058.418510297903</c:v>
                </c:pt>
                <c:pt idx="97">
                  <c:v>1073.9522164874313</c:v>
                </c:pt>
                <c:pt idx="98">
                  <c:v>1080.1955737751748</c:v>
                </c:pt>
                <c:pt idx="99">
                  <c:v>1089.8359194254774</c:v>
                </c:pt>
                <c:pt idx="100">
                  <c:v>1094.129910225298</c:v>
                </c:pt>
                <c:pt idx="101">
                  <c:v>1107.8949188881813</c:v>
                </c:pt>
                <c:pt idx="102">
                  <c:v>1113.6032813533204</c:v>
                </c:pt>
                <c:pt idx="103">
                  <c:v>1130.2502931657286</c:v>
                </c:pt>
                <c:pt idx="104">
                  <c:v>1140.516779162116</c:v>
                </c:pt>
                <c:pt idx="105">
                  <c:v>1150.219366965995</c:v>
                </c:pt>
                <c:pt idx="106">
                  <c:v>1160.5044385810302</c:v>
                </c:pt>
                <c:pt idx="107">
                  <c:v>1175.17246659554</c:v>
                </c:pt>
                <c:pt idx="108">
                  <c:v>1195.0439037090719</c:v>
                </c:pt>
                <c:pt idx="109">
                  <c:v>1207.2470252969142</c:v>
                </c:pt>
                <c:pt idx="110">
                  <c:v>1222.6867108131341</c:v>
                </c:pt>
                <c:pt idx="111">
                  <c:v>1239.1817381598262</c:v>
                </c:pt>
                <c:pt idx="112">
                  <c:v>1258.8748934002542</c:v>
                </c:pt>
                <c:pt idx="113">
                  <c:v>1273.856623777203</c:v>
                </c:pt>
                <c:pt idx="114">
                  <c:v>1281.9959870058353</c:v>
                </c:pt>
                <c:pt idx="115">
                  <c:v>1293.7234910609532</c:v>
                </c:pt>
                <c:pt idx="116">
                  <c:v>1304.3893626620513</c:v>
                </c:pt>
                <c:pt idx="117">
                  <c:v>1316.3808958403642</c:v>
                </c:pt>
                <c:pt idx="118">
                  <c:v>1333.4638635667254</c:v>
                </c:pt>
                <c:pt idx="119">
                  <c:v>1345.1829017522857</c:v>
                </c:pt>
                <c:pt idx="120">
                  <c:v>1357.6947128166664</c:v>
                </c:pt>
                <c:pt idx="121">
                  <c:v>1372.6956781423771</c:v>
                </c:pt>
                <c:pt idx="122">
                  <c:v>1388.6680196601976</c:v>
                </c:pt>
                <c:pt idx="123">
                  <c:v>1406.7853478891168</c:v>
                </c:pt>
                <c:pt idx="124">
                  <c:v>1423.5245298434807</c:v>
                </c:pt>
                <c:pt idx="125">
                  <c:v>1442.133374432363</c:v>
                </c:pt>
                <c:pt idx="126">
                  <c:v>1459.7628061481464</c:v>
                </c:pt>
                <c:pt idx="127">
                  <c:v>1473.5165294996564</c:v>
                </c:pt>
                <c:pt idx="128">
                  <c:v>1483.4860931115932</c:v>
                </c:pt>
                <c:pt idx="129">
                  <c:v>1499.0036340778804</c:v>
                </c:pt>
                <c:pt idx="130">
                  <c:v>1515.6682902668854</c:v>
                </c:pt>
                <c:pt idx="131">
                  <c:v>1531.3186518786263</c:v>
                </c:pt>
                <c:pt idx="132">
                  <c:v>1544.3087538730476</c:v>
                </c:pt>
                <c:pt idx="133">
                  <c:v>1560.2697786772048</c:v>
                </c:pt>
                <c:pt idx="134">
                  <c:v>1576.7515910820036</c:v>
                </c:pt>
                <c:pt idx="135">
                  <c:v>1591.7236130583317</c:v>
                </c:pt>
                <c:pt idx="136">
                  <c:v>1608.627776396089</c:v>
                </c:pt>
                <c:pt idx="137">
                  <c:v>1622.3370802416018</c:v>
                </c:pt>
                <c:pt idx="138">
                  <c:v>1635.241750091876</c:v>
                </c:pt>
                <c:pt idx="139">
                  <c:v>1650.5039454032076</c:v>
                </c:pt>
                <c:pt idx="140">
                  <c:v>1665.2558170264067</c:v>
                </c:pt>
                <c:pt idx="141">
                  <c:v>1682.949751678474</c:v>
                </c:pt>
                <c:pt idx="142">
                  <c:v>1699.6857465063274</c:v>
                </c:pt>
                <c:pt idx="143">
                  <c:v>1717.5229130972928</c:v>
                </c:pt>
                <c:pt idx="144">
                  <c:v>1734.6184693723692</c:v>
                </c:pt>
                <c:pt idx="145">
                  <c:v>1750.3268200823316</c:v>
                </c:pt>
                <c:pt idx="146">
                  <c:v>1766.062149813744</c:v>
                </c:pt>
                <c:pt idx="147">
                  <c:v>1779.9239468411597</c:v>
                </c:pt>
                <c:pt idx="148">
                  <c:v>1792.724497747438</c:v>
                </c:pt>
                <c:pt idx="149">
                  <c:v>1804.9237602086384</c:v>
                </c:pt>
                <c:pt idx="150">
                  <c:v>1816.0725251617662</c:v>
                </c:pt>
                <c:pt idx="151">
                  <c:v>1827.102422151154</c:v>
                </c:pt>
                <c:pt idx="152">
                  <c:v>1839.0237543479996</c:v>
                </c:pt>
                <c:pt idx="153">
                  <c:v>1845.994465615038</c:v>
                </c:pt>
                <c:pt idx="154">
                  <c:v>1858.88605780905</c:v>
                </c:pt>
                <c:pt idx="155">
                  <c:v>1873.4399395148685</c:v>
                </c:pt>
                <c:pt idx="156">
                  <c:v>1888.1760716772005</c:v>
                </c:pt>
                <c:pt idx="157">
                  <c:v>1902.9459381075214</c:v>
                </c:pt>
                <c:pt idx="158">
                  <c:v>1920.9020910121983</c:v>
                </c:pt>
                <c:pt idx="159">
                  <c:v>1935.6719574425192</c:v>
                </c:pt>
                <c:pt idx="160">
                  <c:v>1947.7969052708477</c:v>
                </c:pt>
                <c:pt idx="161">
                  <c:v>1966.6928212828448</c:v>
                </c:pt>
                <c:pt idx="162">
                  <c:v>1983.5475752594307</c:v>
                </c:pt>
                <c:pt idx="163">
                  <c:v>2000.4725685937958</c:v>
                </c:pt>
                <c:pt idx="164">
                  <c:v>2014.3826232262822</c:v>
                </c:pt>
                <c:pt idx="165">
                  <c:v>2028.006090991482</c:v>
                </c:pt>
                <c:pt idx="166">
                  <c:v>2038.543419554213</c:v>
                </c:pt>
                <c:pt idx="167">
                  <c:v>2061.0926075793714</c:v>
                </c:pt>
                <c:pt idx="168">
                  <c:v>2075.058504283009</c:v>
                </c:pt>
                <c:pt idx="169">
                  <c:v>2088.054049507691</c:v>
                </c:pt>
                <c:pt idx="170">
                  <c:v>2111.5141696253845</c:v>
                </c:pt>
                <c:pt idx="171">
                  <c:v>2136.0406761801446</c:v>
                </c:pt>
                <c:pt idx="172">
                  <c:v>2145.664506398483</c:v>
                </c:pt>
                <c:pt idx="173">
                  <c:v>2159.772192490616</c:v>
                </c:pt>
                <c:pt idx="174">
                  <c:v>2171.3141850953793</c:v>
                </c:pt>
                <c:pt idx="175">
                  <c:v>2180.494120365378</c:v>
                </c:pt>
                <c:pt idx="176">
                  <c:v>2186.5470256841486</c:v>
                </c:pt>
                <c:pt idx="177">
                  <c:v>2197.2042786899565</c:v>
                </c:pt>
                <c:pt idx="178">
                  <c:v>2203.0112090658604</c:v>
                </c:pt>
                <c:pt idx="179">
                  <c:v>2197.4522915735765</c:v>
                </c:pt>
                <c:pt idx="180">
                  <c:v>2188.561122221545</c:v>
                </c:pt>
                <c:pt idx="181">
                  <c:v>2174.8059110691224</c:v>
                </c:pt>
                <c:pt idx="182">
                  <c:v>2166.3794221948137</c:v>
                </c:pt>
                <c:pt idx="183">
                  <c:v>2151.1168339400583</c:v>
                </c:pt>
                <c:pt idx="184">
                  <c:v>2135.1039616843786</c:v>
                </c:pt>
                <c:pt idx="185">
                  <c:v>2122.279525456864</c:v>
                </c:pt>
                <c:pt idx="186">
                  <c:v>2111.321383777855</c:v>
                </c:pt>
                <c:pt idx="187">
                  <c:v>2096.8263525657094</c:v>
                </c:pt>
                <c:pt idx="188">
                  <c:v>2078.1855118848</c:v>
                </c:pt>
                <c:pt idx="189">
                  <c:v>2066.7385706937334</c:v>
                </c:pt>
                <c:pt idx="190">
                  <c:v>2047.0152475610348</c:v>
                </c:pt>
                <c:pt idx="191">
                  <c:v>2026.410753417115</c:v>
                </c:pt>
                <c:pt idx="192">
                  <c:v>2011.9356419584817</c:v>
                </c:pt>
                <c:pt idx="193">
                  <c:v>2006.8178369667858</c:v>
                </c:pt>
                <c:pt idx="194">
                  <c:v>1986.0054300005554</c:v>
                </c:pt>
                <c:pt idx="195">
                  <c:v>1976.6893634750554</c:v>
                </c:pt>
                <c:pt idx="196">
                  <c:v>1968.488692692623</c:v>
                </c:pt>
                <c:pt idx="197">
                  <c:v>1968.488692692623</c:v>
                </c:pt>
                <c:pt idx="198">
                  <c:v>1968.488692692623</c:v>
                </c:pt>
                <c:pt idx="199">
                  <c:v>1965.7120143584004</c:v>
                </c:pt>
                <c:pt idx="200">
                  <c:v>1962.0654026273949</c:v>
                </c:pt>
                <c:pt idx="201">
                  <c:v>1960.108056083723</c:v>
                </c:pt>
                <c:pt idx="202">
                  <c:v>1955.6645027630825</c:v>
                </c:pt>
                <c:pt idx="203">
                  <c:v>1944.2607607819934</c:v>
                </c:pt>
                <c:pt idx="204">
                  <c:v>1939.1585629640779</c:v>
                </c:pt>
                <c:pt idx="205">
                  <c:v>1933.4301367625555</c:v>
                </c:pt>
                <c:pt idx="206">
                  <c:v>1931.4847622853545</c:v>
                </c:pt>
                <c:pt idx="207">
                  <c:v>1914.1004488008152</c:v>
                </c:pt>
                <c:pt idx="208">
                  <c:v>1932.3339423885081</c:v>
                </c:pt>
                <c:pt idx="209">
                  <c:v>1940.1129017516896</c:v>
                </c:pt>
                <c:pt idx="210">
                  <c:v>1946.594568159769</c:v>
                </c:pt>
                <c:pt idx="211">
                  <c:v>1952.2827848054794</c:v>
                </c:pt>
                <c:pt idx="212">
                  <c:v>1954.5464895966843</c:v>
                </c:pt>
                <c:pt idx="213">
                  <c:v>1960.7376622466404</c:v>
                </c:pt>
                <c:pt idx="214">
                  <c:v>1967.559331734565</c:v>
                </c:pt>
                <c:pt idx="215">
                  <c:v>1976.6131973683603</c:v>
                </c:pt>
                <c:pt idx="216">
                  <c:v>1987.9147844415297</c:v>
                </c:pt>
                <c:pt idx="217">
                  <c:v>1997.852994990616</c:v>
                </c:pt>
                <c:pt idx="218">
                  <c:v>2007.736664233172</c:v>
                </c:pt>
                <c:pt idx="219">
                  <c:v>2016.743938401582</c:v>
                </c:pt>
                <c:pt idx="220">
                  <c:v>2026.9783562972286</c:v>
                </c:pt>
                <c:pt idx="221">
                  <c:v>2035.3240093290228</c:v>
                </c:pt>
                <c:pt idx="222">
                  <c:v>2045.0260617188926</c:v>
                </c:pt>
                <c:pt idx="223">
                  <c:v>2054.522974820238</c:v>
                </c:pt>
                <c:pt idx="224">
                  <c:v>2063.051660139762</c:v>
                </c:pt>
                <c:pt idx="225">
                  <c:v>2071.3552826202194</c:v>
                </c:pt>
                <c:pt idx="226">
                  <c:v>2081.6464502692606</c:v>
                </c:pt>
                <c:pt idx="227">
                  <c:v>2091.136479341552</c:v>
                </c:pt>
                <c:pt idx="228">
                  <c:v>2103.2492952944895</c:v>
                </c:pt>
                <c:pt idx="229">
                  <c:v>2116.221873485493</c:v>
                </c:pt>
                <c:pt idx="230">
                  <c:v>2128.5154234753454</c:v>
                </c:pt>
                <c:pt idx="231">
                  <c:v>2141.9644929129795</c:v>
                </c:pt>
                <c:pt idx="232">
                  <c:v>2148.888475669041</c:v>
                </c:pt>
                <c:pt idx="233">
                  <c:v>2158.3046792325404</c:v>
                </c:pt>
                <c:pt idx="234">
                  <c:v>2165.115940874468</c:v>
                </c:pt>
                <c:pt idx="235">
                  <c:v>2173.7272111171173</c:v>
                </c:pt>
                <c:pt idx="236">
                  <c:v>2182.840523966271</c:v>
                </c:pt>
                <c:pt idx="237">
                  <c:v>2190.213095704126</c:v>
                </c:pt>
                <c:pt idx="238">
                  <c:v>2201.0595117855555</c:v>
                </c:pt>
                <c:pt idx="239">
                  <c:v>2232.1080458518204</c:v>
                </c:pt>
                <c:pt idx="240">
                  <c:v>2243.572595189751</c:v>
                </c:pt>
                <c:pt idx="241">
                  <c:v>2258.070386769519</c:v>
                </c:pt>
                <c:pt idx="242">
                  <c:v>2285.231816135885</c:v>
                </c:pt>
                <c:pt idx="243">
                  <c:v>2336.3591973601315</c:v>
                </c:pt>
                <c:pt idx="244">
                  <c:v>2387.5516521276827</c:v>
                </c:pt>
                <c:pt idx="245">
                  <c:v>2406.467821148444</c:v>
                </c:pt>
                <c:pt idx="246">
                  <c:v>2428.951511160258</c:v>
                </c:pt>
                <c:pt idx="247">
                  <c:v>2440.6394556609366</c:v>
                </c:pt>
                <c:pt idx="248">
                  <c:v>2450.5601380265275</c:v>
                </c:pt>
                <c:pt idx="249">
                  <c:v>2462.587560236158</c:v>
                </c:pt>
                <c:pt idx="250">
                  <c:v>2471.0552151699376</c:v>
                </c:pt>
                <c:pt idx="251">
                  <c:v>2476.5200378356335</c:v>
                </c:pt>
                <c:pt idx="252">
                  <c:v>2494.5180909068567</c:v>
                </c:pt>
                <c:pt idx="253">
                  <c:v>2502.873057137119</c:v>
                </c:pt>
                <c:pt idx="254">
                  <c:v>2518.5715868829434</c:v>
                </c:pt>
                <c:pt idx="255">
                  <c:v>2529.2700844459387</c:v>
                </c:pt>
                <c:pt idx="256">
                  <c:v>2538.42029716347</c:v>
                </c:pt>
                <c:pt idx="257">
                  <c:v>2550.514406015721</c:v>
                </c:pt>
                <c:pt idx="258">
                  <c:v>2559.002720733564</c:v>
                </c:pt>
                <c:pt idx="259">
                  <c:v>2562.397428503981</c:v>
                </c:pt>
                <c:pt idx="260">
                  <c:v>2580.3807373221957</c:v>
                </c:pt>
                <c:pt idx="261">
                  <c:v>2595.1205763508096</c:v>
                </c:pt>
                <c:pt idx="262">
                  <c:v>2618.195709399927</c:v>
                </c:pt>
                <c:pt idx="263">
                  <c:v>2636.136518464074</c:v>
                </c:pt>
                <c:pt idx="264">
                  <c:v>2654.0302688844563</c:v>
                </c:pt>
                <c:pt idx="265">
                  <c:v>2681.635306907804</c:v>
                </c:pt>
                <c:pt idx="266">
                  <c:v>2722.1155245302166</c:v>
                </c:pt>
                <c:pt idx="267">
                  <c:v>2752.341891144477</c:v>
                </c:pt>
                <c:pt idx="268">
                  <c:v>2794.5715079053325</c:v>
                </c:pt>
                <c:pt idx="269">
                  <c:v>2834.212835528858</c:v>
                </c:pt>
                <c:pt idx="270">
                  <c:v>2868.5995591485894</c:v>
                </c:pt>
                <c:pt idx="271">
                  <c:v>2892.088296674796</c:v>
                </c:pt>
                <c:pt idx="273">
                  <c:v>2911.863680952325</c:v>
                </c:pt>
                <c:pt idx="274">
                  <c:v>2931.3194650689593</c:v>
                </c:pt>
                <c:pt idx="275">
                  <c:v>2956.671332982127</c:v>
                </c:pt>
                <c:pt idx="276">
                  <c:v>2972.4729852511155</c:v>
                </c:pt>
                <c:pt idx="277">
                  <c:v>2984.819775894226</c:v>
                </c:pt>
                <c:pt idx="278">
                  <c:v>2999.4116139817015</c:v>
                </c:pt>
                <c:pt idx="279">
                  <c:v>3016.9089469748865</c:v>
                </c:pt>
                <c:pt idx="280">
                  <c:v>3028.905425926592</c:v>
                </c:pt>
                <c:pt idx="281">
                  <c:v>3046.9653523372604</c:v>
                </c:pt>
                <c:pt idx="282">
                  <c:v>3063.7102780296345</c:v>
                </c:pt>
                <c:pt idx="283">
                  <c:v>3077.741386068868</c:v>
                </c:pt>
                <c:pt idx="284">
                  <c:v>3107.8763080597873</c:v>
                </c:pt>
                <c:pt idx="285">
                  <c:v>3124.927195037108</c:v>
                </c:pt>
                <c:pt idx="286">
                  <c:v>3140.6583089165038</c:v>
                </c:pt>
                <c:pt idx="287">
                  <c:v>3152.200849641879</c:v>
                </c:pt>
                <c:pt idx="288">
                  <c:v>3166.647899570916</c:v>
                </c:pt>
                <c:pt idx="289">
                  <c:v>3180.039710599915</c:v>
                </c:pt>
                <c:pt idx="290">
                  <c:v>3191.044858640421</c:v>
                </c:pt>
                <c:pt idx="291">
                  <c:v>3203.6121021235085</c:v>
                </c:pt>
                <c:pt idx="292">
                  <c:v>3219.2784820051434</c:v>
                </c:pt>
                <c:pt idx="293">
                  <c:v>3232.788353722217</c:v>
                </c:pt>
                <c:pt idx="294">
                  <c:v>3245.3204486016703</c:v>
                </c:pt>
                <c:pt idx="295">
                  <c:v>3260.320894699112</c:v>
                </c:pt>
                <c:pt idx="296">
                  <c:v>3277.9209639459746</c:v>
                </c:pt>
                <c:pt idx="297">
                  <c:v>3287.432043363274</c:v>
                </c:pt>
                <c:pt idx="298">
                  <c:v>3313.5227169624836</c:v>
                </c:pt>
                <c:pt idx="299">
                  <c:v>3333.52869724314</c:v>
                </c:pt>
                <c:pt idx="300">
                  <c:v>3375.196172307977</c:v>
                </c:pt>
                <c:pt idx="301">
                  <c:v>3415.037891220539</c:v>
                </c:pt>
                <c:pt idx="302">
                  <c:v>3488.981548727245</c:v>
                </c:pt>
                <c:pt idx="303">
                  <c:v>3532.954745116085</c:v>
                </c:pt>
                <c:pt idx="304">
                  <c:v>3548.6732860892394</c:v>
                </c:pt>
                <c:pt idx="305">
                  <c:v>3563.3891900220956</c:v>
                </c:pt>
                <c:pt idx="306">
                  <c:v>3591.181333519486</c:v>
                </c:pt>
                <c:pt idx="307">
                  <c:v>3605.373642060862</c:v>
                </c:pt>
                <c:pt idx="308">
                  <c:v>3617.5471129501752</c:v>
                </c:pt>
                <c:pt idx="309">
                  <c:v>3639.2635083095333</c:v>
                </c:pt>
                <c:pt idx="310">
                  <c:v>3659.171432276877</c:v>
                </c:pt>
                <c:pt idx="312">
                  <c:v>3667.6387711727325</c:v>
                </c:pt>
                <c:pt idx="313">
                  <c:v>3677.9093209804373</c:v>
                </c:pt>
                <c:pt idx="314">
                  <c:v>3689.139256475324</c:v>
                </c:pt>
                <c:pt idx="315">
                  <c:v>3698.4717998456795</c:v>
                </c:pt>
                <c:pt idx="316">
                  <c:v>3710.391445718018</c:v>
                </c:pt>
                <c:pt idx="317">
                  <c:v>3718.6765076808083</c:v>
                </c:pt>
                <c:pt idx="318">
                  <c:v>3727.5204942291853</c:v>
                </c:pt>
                <c:pt idx="319">
                  <c:v>3741.3481309975173</c:v>
                </c:pt>
                <c:pt idx="320">
                  <c:v>3750.7773194381098</c:v>
                </c:pt>
                <c:pt idx="321">
                  <c:v>3758.9043822991525</c:v>
                </c:pt>
                <c:pt idx="322">
                  <c:v>3771.400565698234</c:v>
                </c:pt>
                <c:pt idx="323">
                  <c:v>3797.396553757302</c:v>
                </c:pt>
                <c:pt idx="324">
                  <c:v>3808.699790054299</c:v>
                </c:pt>
                <c:pt idx="325">
                  <c:v>3822.337700847339</c:v>
                </c:pt>
                <c:pt idx="326">
                  <c:v>3832.065305321685</c:v>
                </c:pt>
                <c:pt idx="327">
                  <c:v>3843.955054715228</c:v>
                </c:pt>
                <c:pt idx="328">
                  <c:v>3854.8968374522847</c:v>
                </c:pt>
                <c:pt idx="329">
                  <c:v>3864.1811811216958</c:v>
                </c:pt>
                <c:pt idx="330">
                  <c:v>3874.2434870204447</c:v>
                </c:pt>
                <c:pt idx="331">
                  <c:v>3883.6832928861922</c:v>
                </c:pt>
                <c:pt idx="332">
                  <c:v>3894.713763186722</c:v>
                </c:pt>
                <c:pt idx="333">
                  <c:v>3906.668440471441</c:v>
                </c:pt>
                <c:pt idx="334">
                  <c:v>3922.171502539599</c:v>
                </c:pt>
                <c:pt idx="335">
                  <c:v>3936.2115107226678</c:v>
                </c:pt>
                <c:pt idx="336">
                  <c:v>3969.3308758471417</c:v>
                </c:pt>
                <c:pt idx="337">
                  <c:v>4006.0874450323663</c:v>
                </c:pt>
                <c:pt idx="338">
                  <c:v>4028.9478386441037</c:v>
                </c:pt>
                <c:pt idx="339">
                  <c:v>4059.988938259514</c:v>
                </c:pt>
                <c:pt idx="340">
                  <c:v>4091.364645345387</c:v>
                </c:pt>
                <c:pt idx="341">
                  <c:v>4106.91130098154</c:v>
                </c:pt>
                <c:pt idx="342">
                  <c:v>4118.6552286535025</c:v>
                </c:pt>
                <c:pt idx="343">
                  <c:v>4132.714128775686</c:v>
                </c:pt>
                <c:pt idx="344">
                  <c:v>4147.507855101957</c:v>
                </c:pt>
                <c:pt idx="345">
                  <c:v>4162.7705172865835</c:v>
                </c:pt>
                <c:pt idx="346">
                  <c:v>4172.529166901161</c:v>
                </c:pt>
                <c:pt idx="347">
                  <c:v>4203.510282538753</c:v>
                </c:pt>
                <c:pt idx="349">
                  <c:v>6.419066916072735</c:v>
                </c:pt>
                <c:pt idx="350">
                  <c:v>10.89044448720018</c:v>
                </c:pt>
                <c:pt idx="351">
                  <c:v>15.75736359880973</c:v>
                </c:pt>
                <c:pt idx="352">
                  <c:v>20.918404906149654</c:v>
                </c:pt>
                <c:pt idx="353">
                  <c:v>26.886636615763177</c:v>
                </c:pt>
                <c:pt idx="354">
                  <c:v>33.97069576060015</c:v>
                </c:pt>
                <c:pt idx="355">
                  <c:v>39.42969959462742</c:v>
                </c:pt>
                <c:pt idx="356">
                  <c:v>47.06628683146372</c:v>
                </c:pt>
                <c:pt idx="357">
                  <c:v>55.23033138747777</c:v>
                </c:pt>
                <c:pt idx="358">
                  <c:v>59.675916063493744</c:v>
                </c:pt>
                <c:pt idx="359">
                  <c:v>61.58575509578601</c:v>
                </c:pt>
                <c:pt idx="360">
                  <c:v>63.67335161018699</c:v>
                </c:pt>
                <c:pt idx="361">
                  <c:v>66.58367195822986</c:v>
                </c:pt>
                <c:pt idx="362">
                  <c:v>67.31592900252444</c:v>
                </c:pt>
                <c:pt idx="363">
                  <c:v>69.38522003879085</c:v>
                </c:pt>
                <c:pt idx="364">
                  <c:v>70.4304518366794</c:v>
                </c:pt>
                <c:pt idx="365">
                  <c:v>73.53628037790965</c:v>
                </c:pt>
              </c:numCache>
            </c:numRef>
          </c:xVal>
          <c:yVal>
            <c:numRef>
              <c:f>Hidraulica!$H$5:$H$391</c:f>
              <c:numCache>
                <c:ptCount val="387"/>
                <c:pt idx="0">
                  <c:v>0</c:v>
                </c:pt>
                <c:pt idx="1">
                  <c:v>4.810680539873824</c:v>
                </c:pt>
                <c:pt idx="2">
                  <c:v>8.047746335118031</c:v>
                </c:pt>
                <c:pt idx="3">
                  <c:v>11.686355308653019</c:v>
                </c:pt>
                <c:pt idx="4">
                  <c:v>15.79640438260751</c:v>
                </c:pt>
                <c:pt idx="5">
                  <c:v>19.168789929593675</c:v>
                </c:pt>
                <c:pt idx="6">
                  <c:v>19.561460638809102</c:v>
                </c:pt>
                <c:pt idx="7">
                  <c:v>26.04010844550477</c:v>
                </c:pt>
                <c:pt idx="8">
                  <c:v>25.823731565949267</c:v>
                </c:pt>
                <c:pt idx="9">
                  <c:v>24.649533814780142</c:v>
                </c:pt>
                <c:pt idx="10">
                  <c:v>22.89995950250017</c:v>
                </c:pt>
                <c:pt idx="11">
                  <c:v>21.973613077000067</c:v>
                </c:pt>
                <c:pt idx="12">
                  <c:v>24.083891127670395</c:v>
                </c:pt>
                <c:pt idx="13">
                  <c:v>25.18398767664596</c:v>
                </c:pt>
                <c:pt idx="14">
                  <c:v>21.385394056918553</c:v>
                </c:pt>
                <c:pt idx="15">
                  <c:v>18.171617315419102</c:v>
                </c:pt>
                <c:pt idx="16">
                  <c:v>15.056142785114128</c:v>
                </c:pt>
                <c:pt idx="17">
                  <c:v>14.33665330853959</c:v>
                </c:pt>
                <c:pt idx="18">
                  <c:v>13.2286937872125</c:v>
                </c:pt>
                <c:pt idx="19">
                  <c:v>22.78498507667337</c:v>
                </c:pt>
                <c:pt idx="20">
                  <c:v>25.175605362565726</c:v>
                </c:pt>
                <c:pt idx="21">
                  <c:v>21.94789585487415</c:v>
                </c:pt>
                <c:pt idx="22">
                  <c:v>19.819844551724586</c:v>
                </c:pt>
                <c:pt idx="23">
                  <c:v>13.2288896223444</c:v>
                </c:pt>
                <c:pt idx="24">
                  <c:v>9.503213726597423</c:v>
                </c:pt>
                <c:pt idx="25">
                  <c:v>11.998864906163831</c:v>
                </c:pt>
                <c:pt idx="26">
                  <c:v>18.88676612067686</c:v>
                </c:pt>
                <c:pt idx="27">
                  <c:v>24.230591329999637</c:v>
                </c:pt>
                <c:pt idx="28">
                  <c:v>25.01871942929654</c:v>
                </c:pt>
                <c:pt idx="29">
                  <c:v>28.927042111931865</c:v>
                </c:pt>
                <c:pt idx="30">
                  <c:v>32.245980924181254</c:v>
                </c:pt>
                <c:pt idx="31">
                  <c:v>36.3095935235432</c:v>
                </c:pt>
                <c:pt idx="32">
                  <c:v>38.94644177865459</c:v>
                </c:pt>
                <c:pt idx="33">
                  <c:v>50.4690407888106</c:v>
                </c:pt>
                <c:pt idx="34">
                  <c:v>54.56788065246257</c:v>
                </c:pt>
                <c:pt idx="35">
                  <c:v>57.98248957253145</c:v>
                </c:pt>
                <c:pt idx="36">
                  <c:v>60.829190017382224</c:v>
                </c:pt>
                <c:pt idx="37">
                  <c:v>64.37337333687988</c:v>
                </c:pt>
                <c:pt idx="38">
                  <c:v>67.8760982495305</c:v>
                </c:pt>
                <c:pt idx="39">
                  <c:v>72.89921092270292</c:v>
                </c:pt>
                <c:pt idx="40">
                  <c:v>77.33359411884761</c:v>
                </c:pt>
                <c:pt idx="41">
                  <c:v>79.87645991052428</c:v>
                </c:pt>
                <c:pt idx="42">
                  <c:v>78.51770876320522</c:v>
                </c:pt>
                <c:pt idx="43">
                  <c:v>74.05718622393209</c:v>
                </c:pt>
                <c:pt idx="44">
                  <c:v>70.48876115369457</c:v>
                </c:pt>
                <c:pt idx="45">
                  <c:v>65.31940191274634</c:v>
                </c:pt>
                <c:pt idx="46">
                  <c:v>61.43711623620853</c:v>
                </c:pt>
                <c:pt idx="47">
                  <c:v>58.06672075642134</c:v>
                </c:pt>
                <c:pt idx="48">
                  <c:v>55.220065754545146</c:v>
                </c:pt>
                <c:pt idx="49">
                  <c:v>53.41439976037791</c:v>
                </c:pt>
                <c:pt idx="50">
                  <c:v>52.897965876544234</c:v>
                </c:pt>
                <c:pt idx="51">
                  <c:v>53.33070315771813</c:v>
                </c:pt>
                <c:pt idx="52">
                  <c:v>53.798338606728635</c:v>
                </c:pt>
                <c:pt idx="53">
                  <c:v>51.22033180692578</c:v>
                </c:pt>
                <c:pt idx="54">
                  <c:v>49.43611245875908</c:v>
                </c:pt>
                <c:pt idx="55">
                  <c:v>51.72503577755176</c:v>
                </c:pt>
                <c:pt idx="56">
                  <c:v>53.46443458033538</c:v>
                </c:pt>
                <c:pt idx="57">
                  <c:v>53.18889650904609</c:v>
                </c:pt>
                <c:pt idx="58">
                  <c:v>49.89111164392654</c:v>
                </c:pt>
                <c:pt idx="59">
                  <c:v>48.742232499353605</c:v>
                </c:pt>
                <c:pt idx="60">
                  <c:v>45.9627737532116</c:v>
                </c:pt>
                <c:pt idx="61">
                  <c:v>44.406646062846875</c:v>
                </c:pt>
                <c:pt idx="62">
                  <c:v>43.037531748546</c:v>
                </c:pt>
                <c:pt idx="63">
                  <c:v>38.178083033241144</c:v>
                </c:pt>
                <c:pt idx="64">
                  <c:v>35.01066646456636</c:v>
                </c:pt>
                <c:pt idx="65">
                  <c:v>33.48134445110129</c:v>
                </c:pt>
                <c:pt idx="66">
                  <c:v>40.68116850539848</c:v>
                </c:pt>
                <c:pt idx="67">
                  <c:v>46.80888356752744</c:v>
                </c:pt>
                <c:pt idx="68">
                  <c:v>57.88112333770832</c:v>
                </c:pt>
                <c:pt idx="69">
                  <c:v>70.73491753811176</c:v>
                </c:pt>
                <c:pt idx="70">
                  <c:v>76.46858640198188</c:v>
                </c:pt>
                <c:pt idx="71">
                  <c:v>80.76098065494496</c:v>
                </c:pt>
                <c:pt idx="72">
                  <c:v>86.20734385418098</c:v>
                </c:pt>
                <c:pt idx="73">
                  <c:v>90.03682984793822</c:v>
                </c:pt>
                <c:pt idx="74">
                  <c:v>94.62899597803398</c:v>
                </c:pt>
                <c:pt idx="75">
                  <c:v>107.39282589721851</c:v>
                </c:pt>
                <c:pt idx="76">
                  <c:v>109.27426659381169</c:v>
                </c:pt>
                <c:pt idx="77">
                  <c:v>107.70177427241384</c:v>
                </c:pt>
                <c:pt idx="78">
                  <c:v>106.73468775289841</c:v>
                </c:pt>
                <c:pt idx="79">
                  <c:v>98.62276824992206</c:v>
                </c:pt>
                <c:pt idx="80">
                  <c:v>91.0923468712098</c:v>
                </c:pt>
                <c:pt idx="81">
                  <c:v>83.53952256468932</c:v>
                </c:pt>
                <c:pt idx="82">
                  <c:v>75.60774983487612</c:v>
                </c:pt>
                <c:pt idx="83">
                  <c:v>67.29575232065076</c:v>
                </c:pt>
                <c:pt idx="84">
                  <c:v>62.994130106677105</c:v>
                </c:pt>
                <c:pt idx="85">
                  <c:v>64.21763469363204</c:v>
                </c:pt>
                <c:pt idx="86">
                  <c:v>62.97833824899195</c:v>
                </c:pt>
                <c:pt idx="87">
                  <c:v>57.38981566636357</c:v>
                </c:pt>
                <c:pt idx="88">
                  <c:v>48.44409189543498</c:v>
                </c:pt>
                <c:pt idx="89">
                  <c:v>37.50172446652878</c:v>
                </c:pt>
                <c:pt idx="90">
                  <c:v>36.92000307134456</c:v>
                </c:pt>
                <c:pt idx="91">
                  <c:v>36.92000307134456</c:v>
                </c:pt>
                <c:pt idx="92">
                  <c:v>40.04584331749781</c:v>
                </c:pt>
                <c:pt idx="93">
                  <c:v>40.56901687057876</c:v>
                </c:pt>
                <c:pt idx="94">
                  <c:v>41.94884142846191</c:v>
                </c:pt>
                <c:pt idx="95">
                  <c:v>47.001370493462126</c:v>
                </c:pt>
                <c:pt idx="96">
                  <c:v>55.62675933532778</c:v>
                </c:pt>
                <c:pt idx="97">
                  <c:v>52.32496815768927</c:v>
                </c:pt>
                <c:pt idx="98">
                  <c:v>45.85978242640555</c:v>
                </c:pt>
                <c:pt idx="99">
                  <c:v>34.37086586380748</c:v>
                </c:pt>
                <c:pt idx="100">
                  <c:v>21.155321070417283</c:v>
                </c:pt>
                <c:pt idx="101">
                  <c:v>26.998220592718233</c:v>
                </c:pt>
                <c:pt idx="102">
                  <c:v>26.599053004113056</c:v>
                </c:pt>
                <c:pt idx="103">
                  <c:v>27.763125468540732</c:v>
                </c:pt>
                <c:pt idx="104">
                  <c:v>33.690483922186615</c:v>
                </c:pt>
                <c:pt idx="105">
                  <c:v>36.10961076173835</c:v>
                </c:pt>
                <c:pt idx="106">
                  <c:v>38.67396712661412</c:v>
                </c:pt>
                <c:pt idx="107">
                  <c:v>40.215638993934704</c:v>
                </c:pt>
                <c:pt idx="108">
                  <c:v>40.215638993934704</c:v>
                </c:pt>
                <c:pt idx="109">
                  <c:v>41.498238756278944</c:v>
                </c:pt>
                <c:pt idx="110">
                  <c:v>43.121015095203774</c:v>
                </c:pt>
                <c:pt idx="111">
                  <c:v>43.121015095203774</c:v>
                </c:pt>
                <c:pt idx="112">
                  <c:v>39.648580491036014</c:v>
                </c:pt>
                <c:pt idx="113">
                  <c:v>39.12540693795508</c:v>
                </c:pt>
                <c:pt idx="114">
                  <c:v>45.95514362111838</c:v>
                </c:pt>
                <c:pt idx="115">
                  <c:v>55.795687948397784</c:v>
                </c:pt>
                <c:pt idx="116">
                  <c:v>64.74541687506357</c:v>
                </c:pt>
                <c:pt idx="117">
                  <c:v>76.73695005337645</c:v>
                </c:pt>
                <c:pt idx="118">
                  <c:v>86.59980606874876</c:v>
                </c:pt>
                <c:pt idx="119">
                  <c:v>95.7557221596104</c:v>
                </c:pt>
                <c:pt idx="120">
                  <c:v>100.30964896380752</c:v>
                </c:pt>
                <c:pt idx="121">
                  <c:v>108.28580371151467</c:v>
                </c:pt>
                <c:pt idx="122">
                  <c:v>114.09926059553555</c:v>
                </c:pt>
                <c:pt idx="123">
                  <c:v>124.55930492549888</c:v>
                </c:pt>
                <c:pt idx="124">
                  <c:v>127.51087433904148</c:v>
                </c:pt>
                <c:pt idx="125">
                  <c:v>130.79211571987216</c:v>
                </c:pt>
                <c:pt idx="126">
                  <c:v>133.90066018592228</c:v>
                </c:pt>
                <c:pt idx="127">
                  <c:v>136.3258126979935</c:v>
                </c:pt>
                <c:pt idx="128">
                  <c:v>137.02295249784427</c:v>
                </c:pt>
                <c:pt idx="129">
                  <c:v>134.28679135123892</c:v>
                </c:pt>
                <c:pt idx="130">
                  <c:v>131.34836284088706</c:v>
                </c:pt>
                <c:pt idx="131">
                  <c:v>131.34836284088706</c:v>
                </c:pt>
                <c:pt idx="132">
                  <c:v>131.80198719830855</c:v>
                </c:pt>
                <c:pt idx="133">
                  <c:v>131.80198719830855</c:v>
                </c:pt>
                <c:pt idx="134">
                  <c:v>134.70817541625004</c:v>
                </c:pt>
                <c:pt idx="135">
                  <c:v>134.70817541625004</c:v>
                </c:pt>
                <c:pt idx="136">
                  <c:v>128.5555631261323</c:v>
                </c:pt>
                <c:pt idx="137">
                  <c:v>127.5969152142507</c:v>
                </c:pt>
                <c:pt idx="138">
                  <c:v>126.24057975828161</c:v>
                </c:pt>
                <c:pt idx="139">
                  <c:v>128.93171657651163</c:v>
                </c:pt>
                <c:pt idx="140">
                  <c:v>131.53286955962923</c:v>
                </c:pt>
                <c:pt idx="141">
                  <c:v>131.53286955962923</c:v>
                </c:pt>
                <c:pt idx="142">
                  <c:v>134.4838769967771</c:v>
                </c:pt>
                <c:pt idx="143">
                  <c:v>140.97607469953604</c:v>
                </c:pt>
                <c:pt idx="144">
                  <c:v>146.53075765136643</c:v>
                </c:pt>
                <c:pt idx="145">
                  <c:v>149.30056370396375</c:v>
                </c:pt>
                <c:pt idx="146">
                  <c:v>152.07512688595585</c:v>
                </c:pt>
                <c:pt idx="147">
                  <c:v>151.10581561202065</c:v>
                </c:pt>
                <c:pt idx="148">
                  <c:v>148.84873311931162</c:v>
                </c:pt>
                <c:pt idx="149">
                  <c:v>144.40856470343354</c:v>
                </c:pt>
                <c:pt idx="150">
                  <c:v>137.97182225661334</c:v>
                </c:pt>
                <c:pt idx="151">
                  <c:v>141.98637644777295</c:v>
                </c:pt>
                <c:pt idx="152">
                  <c:v>148.86916080072064</c:v>
                </c:pt>
                <c:pt idx="153">
                  <c:v>153.7501053765844</c:v>
                </c:pt>
                <c:pt idx="154">
                  <c:v>158.44226120750332</c:v>
                </c:pt>
                <c:pt idx="155">
                  <c:v>162.07095146683093</c:v>
                </c:pt>
                <c:pt idx="156">
                  <c:v>164.66932915833584</c:v>
                </c:pt>
                <c:pt idx="157">
                  <c:v>167.27365511146166</c:v>
                </c:pt>
                <c:pt idx="158">
                  <c:v>167.27365511146166</c:v>
                </c:pt>
                <c:pt idx="159">
                  <c:v>169.8779810645875</c:v>
                </c:pt>
                <c:pt idx="160">
                  <c:v>174.29110116612966</c:v>
                </c:pt>
                <c:pt idx="161">
                  <c:v>172.30506036404424</c:v>
                </c:pt>
                <c:pt idx="162">
                  <c:v>170.53355433674406</c:v>
                </c:pt>
                <c:pt idx="163">
                  <c:v>169.94252054586534</c:v>
                </c:pt>
                <c:pt idx="164">
                  <c:v>171.4045262005166</c:v>
                </c:pt>
                <c:pt idx="165">
                  <c:v>176.36306295453443</c:v>
                </c:pt>
                <c:pt idx="166">
                  <c:v>181.96585993585438</c:v>
                </c:pt>
                <c:pt idx="167">
                  <c:v>190.17309318388388</c:v>
                </c:pt>
                <c:pt idx="168">
                  <c:v>190.17309318388388</c:v>
                </c:pt>
                <c:pt idx="169">
                  <c:v>190.17309318388388</c:v>
                </c:pt>
                <c:pt idx="170">
                  <c:v>181.63430776873375</c:v>
                </c:pt>
                <c:pt idx="171">
                  <c:v>177.3096229206065</c:v>
                </c:pt>
                <c:pt idx="172">
                  <c:v>188.7788571578278</c:v>
                </c:pt>
                <c:pt idx="173">
                  <c:v>202.88654324996057</c:v>
                </c:pt>
                <c:pt idx="174">
                  <c:v>216.64175440238296</c:v>
                </c:pt>
                <c:pt idx="175">
                  <c:v>224.34463470167023</c:v>
                </c:pt>
                <c:pt idx="176">
                  <c:v>229.42362532220153</c:v>
                </c:pt>
                <c:pt idx="177">
                  <c:v>239.71521492018908</c:v>
                </c:pt>
                <c:pt idx="178">
                  <c:v>249.00824610848522</c:v>
                </c:pt>
                <c:pt idx="179">
                  <c:v>266.11683495900326</c:v>
                </c:pt>
                <c:pt idx="180">
                  <c:v>290.545121986258</c:v>
                </c:pt>
                <c:pt idx="181">
                  <c:v>302.0871145910212</c:v>
                </c:pt>
                <c:pt idx="182">
                  <c:v>309.15777829757315</c:v>
                </c:pt>
                <c:pt idx="183">
                  <c:v>321.96461047294906</c:v>
                </c:pt>
                <c:pt idx="184">
                  <c:v>335.4010056767787</c:v>
                </c:pt>
                <c:pt idx="185">
                  <c:v>350.6845736239147</c:v>
                </c:pt>
                <c:pt idx="186">
                  <c:v>369.66463176849675</c:v>
                </c:pt>
                <c:pt idx="187">
                  <c:v>394.7707622852296</c:v>
                </c:pt>
                <c:pt idx="188">
                  <c:v>416.98605113567993</c:v>
                </c:pt>
                <c:pt idx="189">
                  <c:v>426.5911752672119</c:v>
                </c:pt>
                <c:pt idx="190">
                  <c:v>443.14100843344966</c:v>
                </c:pt>
                <c:pt idx="191">
                  <c:v>460.4302318702072</c:v>
                </c:pt>
                <c:pt idx="192">
                  <c:v>472.5762925563965</c:v>
                </c:pt>
                <c:pt idx="193">
                  <c:v>486.6373462082534</c:v>
                </c:pt>
                <c:pt idx="194">
                  <c:v>543.8189643924715</c:v>
                </c:pt>
                <c:pt idx="195">
                  <c:v>578.5869979923291</c:v>
                </c:pt>
                <c:pt idx="196">
                  <c:v>601.1181557914432</c:v>
                </c:pt>
                <c:pt idx="197">
                  <c:v>629.1181557914432</c:v>
                </c:pt>
                <c:pt idx="198">
                  <c:v>655.7069526643093</c:v>
                </c:pt>
                <c:pt idx="199">
                  <c:v>671.4614768566516</c:v>
                </c:pt>
                <c:pt idx="200">
                  <c:v>692.3688215638085</c:v>
                </c:pt>
                <c:pt idx="201">
                  <c:v>713.5119055314915</c:v>
                </c:pt>
                <c:pt idx="202">
                  <c:v>725.2719309556775</c:v>
                </c:pt>
                <c:pt idx="203">
                  <c:v>750.6281759623137</c:v>
                </c:pt>
                <c:pt idx="204">
                  <c:v>765.391293483379</c:v>
                </c:pt>
                <c:pt idx="205">
                  <c:v>797.7119182956483</c:v>
                </c:pt>
                <c:pt idx="206">
                  <c:v>808.1006619577446</c:v>
                </c:pt>
                <c:pt idx="207">
                  <c:v>834.5617335808892</c:v>
                </c:pt>
                <c:pt idx="208">
                  <c:v>858.161866340021</c:v>
                </c:pt>
                <c:pt idx="209">
                  <c:v>871.1366041402273</c:v>
                </c:pt>
                <c:pt idx="210">
                  <c:v>880.0751470303475</c:v>
                </c:pt>
                <c:pt idx="211">
                  <c:v>888.2442073710608</c:v>
                </c:pt>
                <c:pt idx="212">
                  <c:v>893.0253911339001</c:v>
                </c:pt>
                <c:pt idx="213">
                  <c:v>898.936702670581</c:v>
                </c:pt>
                <c:pt idx="214">
                  <c:v>905.0837111527545</c:v>
                </c:pt>
                <c:pt idx="215">
                  <c:v>912.7033448469945</c:v>
                </c:pt>
                <c:pt idx="216">
                  <c:v>920.1256656654491</c:v>
                </c:pt>
                <c:pt idx="217">
                  <c:v>925.7638213901646</c:v>
                </c:pt>
                <c:pt idx="218">
                  <c:v>931.5016499259428</c:v>
                </c:pt>
                <c:pt idx="219">
                  <c:v>935.7567748088886</c:v>
                </c:pt>
                <c:pt idx="220">
                  <c:v>940.3716994257495</c:v>
                </c:pt>
                <c:pt idx="221">
                  <c:v>945.0396015582355</c:v>
                </c:pt>
                <c:pt idx="222">
                  <c:v>950.5208743040911</c:v>
                </c:pt>
                <c:pt idx="223">
                  <c:v>955.6555666498257</c:v>
                </c:pt>
                <c:pt idx="224">
                  <c:v>960.6401533184913</c:v>
                </c:pt>
                <c:pt idx="225">
                  <c:v>965.5641920835524</c:v>
                </c:pt>
                <c:pt idx="226">
                  <c:v>971.3171104927616</c:v>
                </c:pt>
                <c:pt idx="227">
                  <c:v>976.7635848708402</c:v>
                </c:pt>
                <c:pt idx="228">
                  <c:v>983.7369477574824</c:v>
                </c:pt>
                <c:pt idx="229">
                  <c:v>990.77231870575</c:v>
                </c:pt>
                <c:pt idx="230">
                  <c:v>996.9011039468993</c:v>
                </c:pt>
                <c:pt idx="231">
                  <c:v>1004.3600181621614</c:v>
                </c:pt>
                <c:pt idx="232">
                  <c:v>1011.8592467764851</c:v>
                </c:pt>
                <c:pt idx="233">
                  <c:v>1038.1546119685522</c:v>
                </c:pt>
                <c:pt idx="234">
                  <c:v>1057.017821113259</c:v>
                </c:pt>
                <c:pt idx="235">
                  <c:v>1076.943566767798</c:v>
                </c:pt>
                <c:pt idx="236">
                  <c:v>1097.1257194304249</c:v>
                </c:pt>
                <c:pt idx="237">
                  <c:v>1113.9076500119672</c:v>
                </c:pt>
                <c:pt idx="238">
                  <c:v>1134.6795431110966</c:v>
                </c:pt>
                <c:pt idx="239">
                  <c:v>1194.340896228929</c:v>
                </c:pt>
                <c:pt idx="240">
                  <c:v>1214.2109598457525</c:v>
                </c:pt>
                <c:pt idx="241">
                  <c:v>1239.2482762038449</c:v>
                </c:pt>
                <c:pt idx="242">
                  <c:v>1261.615384435169</c:v>
                </c:pt>
                <c:pt idx="243">
                  <c:v>1271.2199601402133</c:v>
                </c:pt>
                <c:pt idx="244">
                  <c:v>1273.0336284575606</c:v>
                </c:pt>
                <c:pt idx="245">
                  <c:v>1276.982596906367</c:v>
                </c:pt>
                <c:pt idx="246">
                  <c:v>1294.0098864126296</c:v>
                </c:pt>
                <c:pt idx="247">
                  <c:v>1305.2518171273691</c:v>
                </c:pt>
                <c:pt idx="248">
                  <c:v>1315.1918201329609</c:v>
                </c:pt>
                <c:pt idx="249">
                  <c:v>1331.5836885305544</c:v>
                </c:pt>
                <c:pt idx="250">
                  <c:v>1347.3157703633258</c:v>
                </c:pt>
                <c:pt idx="251">
                  <c:v>1359.52584096713</c:v>
                </c:pt>
                <c:pt idx="252">
                  <c:v>1380.9456899304605</c:v>
                </c:pt>
                <c:pt idx="253">
                  <c:v>1389.3019288563855</c:v>
                </c:pt>
                <c:pt idx="254">
                  <c:v>1402.4770679117992</c:v>
                </c:pt>
                <c:pt idx="255">
                  <c:v>1411.4730107057726</c:v>
                </c:pt>
                <c:pt idx="256">
                  <c:v>1402.302869937491</c:v>
                </c:pt>
                <c:pt idx="257">
                  <c:v>1387.399594677652</c:v>
                </c:pt>
                <c:pt idx="258">
                  <c:v>1374.3719283225028</c:v>
                </c:pt>
                <c:pt idx="259">
                  <c:v>1380.7021505380976</c:v>
                </c:pt>
                <c:pt idx="260">
                  <c:v>1379.8708058705868</c:v>
                </c:pt>
                <c:pt idx="261">
                  <c:v>1377.323002645236</c:v>
                </c:pt>
                <c:pt idx="262">
                  <c:v>1373.225232496103</c:v>
                </c:pt>
                <c:pt idx="263">
                  <c:v>1370.0041240686053</c:v>
                </c:pt>
                <c:pt idx="264">
                  <c:v>1360.8953365873574</c:v>
                </c:pt>
                <c:pt idx="265">
                  <c:v>1345.1163081139673</c:v>
                </c:pt>
                <c:pt idx="266">
                  <c:v>1337.232938917631</c:v>
                </c:pt>
                <c:pt idx="267">
                  <c:v>1326.5183235000081</c:v>
                </c:pt>
                <c:pt idx="268">
                  <c:v>1311.3552578909491</c:v>
                </c:pt>
                <c:pt idx="269">
                  <c:v>1296.9645813781817</c:v>
                </c:pt>
                <c:pt idx="270">
                  <c:v>1284.4329911865143</c:v>
                </c:pt>
                <c:pt idx="271">
                  <c:v>1286.5879514905273</c:v>
                </c:pt>
                <c:pt idx="273">
                  <c:v>1288.6782023520555</c:v>
                </c:pt>
                <c:pt idx="274">
                  <c:v>1292.8054413241036</c:v>
                </c:pt>
                <c:pt idx="275">
                  <c:v>1296.426548129538</c:v>
                </c:pt>
                <c:pt idx="276">
                  <c:v>1295.5800379508926</c:v>
                </c:pt>
                <c:pt idx="277">
                  <c:v>1296.886267653261</c:v>
                </c:pt>
                <c:pt idx="278">
                  <c:v>1298.8716899216772</c:v>
                </c:pt>
                <c:pt idx="279">
                  <c:v>1304.312446091086</c:v>
                </c:pt>
                <c:pt idx="280">
                  <c:v>1305.646349843924</c:v>
                </c:pt>
                <c:pt idx="281">
                  <c:v>1309.438983354738</c:v>
                </c:pt>
                <c:pt idx="282">
                  <c:v>1313.0538742462074</c:v>
                </c:pt>
                <c:pt idx="283">
                  <c:v>1316.0199107717</c:v>
                </c:pt>
                <c:pt idx="284">
                  <c:v>1324.7184901432329</c:v>
                </c:pt>
                <c:pt idx="285">
                  <c:v>1331.933196148813</c:v>
                </c:pt>
                <c:pt idx="286">
                  <c:v>1337.4145482794786</c:v>
                </c:pt>
                <c:pt idx="287">
                  <c:v>1342.5794376707913</c:v>
                </c:pt>
                <c:pt idx="288">
                  <c:v>1348.2670478248417</c:v>
                </c:pt>
                <c:pt idx="289">
                  <c:v>1355.7827754433479</c:v>
                </c:pt>
                <c:pt idx="290">
                  <c:v>1361.2388254677505</c:v>
                </c:pt>
                <c:pt idx="291">
                  <c:v>1366.684951042549</c:v>
                </c:pt>
                <c:pt idx="292">
                  <c:v>1374.766193031617</c:v>
                </c:pt>
                <c:pt idx="293">
                  <c:v>1381.1596877014301</c:v>
                </c:pt>
                <c:pt idx="294">
                  <c:v>1386.1750206380127</c:v>
                </c:pt>
                <c:pt idx="295">
                  <c:v>1390.341831254712</c:v>
                </c:pt>
                <c:pt idx="296">
                  <c:v>1392.2508188154525</c:v>
                </c:pt>
                <c:pt idx="297">
                  <c:v>1395.965332991513</c:v>
                </c:pt>
                <c:pt idx="298">
                  <c:v>1404.2662185418428</c:v>
                </c:pt>
                <c:pt idx="299">
                  <c:v>1412.0898621871731</c:v>
                </c:pt>
                <c:pt idx="300">
                  <c:v>1416.0403582290958</c:v>
                </c:pt>
                <c:pt idx="301">
                  <c:v>1416.729859763233</c:v>
                </c:pt>
                <c:pt idx="302">
                  <c:v>1419.3120291824014</c:v>
                </c:pt>
                <c:pt idx="303">
                  <c:v>1426.9478946015136</c:v>
                </c:pt>
                <c:pt idx="304">
                  <c:v>1429.7262654441845</c:v>
                </c:pt>
                <c:pt idx="305">
                  <c:v>1433.3462542344985</c:v>
                </c:pt>
                <c:pt idx="306">
                  <c:v>1449.501139398293</c:v>
                </c:pt>
                <c:pt idx="307">
                  <c:v>1457.8475879967757</c:v>
                </c:pt>
                <c:pt idx="308">
                  <c:v>1456.4558133309695</c:v>
                </c:pt>
                <c:pt idx="309">
                  <c:v>1456.4558133309695</c:v>
                </c:pt>
                <c:pt idx="310">
                  <c:v>1438.76851139756</c:v>
                </c:pt>
                <c:pt idx="312">
                  <c:v>1422.3897818998478</c:v>
                </c:pt>
                <c:pt idx="313">
                  <c:v>1405.2998597361384</c:v>
                </c:pt>
                <c:pt idx="314">
                  <c:v>1388.2705163733676</c:v>
                </c:pt>
                <c:pt idx="315">
                  <c:v>1375.0842213771605</c:v>
                </c:pt>
                <c:pt idx="316">
                  <c:v>1360.0820714720685</c:v>
                </c:pt>
                <c:pt idx="317">
                  <c:v>1348.2876239322834</c:v>
                </c:pt>
                <c:pt idx="318">
                  <c:v>1333.6392656679948</c:v>
                </c:pt>
                <c:pt idx="319">
                  <c:v>1311.1562520510536</c:v>
                </c:pt>
                <c:pt idx="320">
                  <c:v>1294.4355536996877</c:v>
                </c:pt>
                <c:pt idx="321">
                  <c:v>1279.4520072949244</c:v>
                </c:pt>
                <c:pt idx="322">
                  <c:v>1262.997826117052</c:v>
                </c:pt>
                <c:pt idx="323">
                  <c:v>1230.5048133159821</c:v>
                </c:pt>
                <c:pt idx="324">
                  <c:v>1214.9197622426595</c:v>
                </c:pt>
                <c:pt idx="325">
                  <c:v>1201.0604378910202</c:v>
                </c:pt>
                <c:pt idx="326">
                  <c:v>1191.687884080763</c:v>
                </c:pt>
                <c:pt idx="327">
                  <c:v>1178.9265730463148</c:v>
                </c:pt>
                <c:pt idx="328">
                  <c:v>1168.3288931018062</c:v>
                </c:pt>
                <c:pt idx="329">
                  <c:v>1158.1700377877505</c:v>
                </c:pt>
                <c:pt idx="330">
                  <c:v>1145.4920359301648</c:v>
                </c:pt>
                <c:pt idx="331">
                  <c:v>1136.7091030610595</c:v>
                </c:pt>
                <c:pt idx="332">
                  <c:v>1129.4985700123189</c:v>
                </c:pt>
                <c:pt idx="333">
                  <c:v>1122.499636146224</c:v>
                </c:pt>
                <c:pt idx="334">
                  <c:v>1112.4724660445584</c:v>
                </c:pt>
                <c:pt idx="335">
                  <c:v>1103.0182630785428</c:v>
                </c:pt>
                <c:pt idx="336">
                  <c:v>1085.113439577208</c:v>
                </c:pt>
                <c:pt idx="337">
                  <c:v>1061.684424077172</c:v>
                </c:pt>
                <c:pt idx="338">
                  <c:v>1046.0319482346736</c:v>
                </c:pt>
                <c:pt idx="339">
                  <c:v>1020.0020450248223</c:v>
                </c:pt>
                <c:pt idx="340">
                  <c:v>994.3282335324539</c:v>
                </c:pt>
                <c:pt idx="341">
                  <c:v>980.820831481526</c:v>
                </c:pt>
                <c:pt idx="342">
                  <c:v>970.5753657412253</c:v>
                </c:pt>
                <c:pt idx="343">
                  <c:v>961.4773903640377</c:v>
                </c:pt>
                <c:pt idx="344">
                  <c:v>951.7548907519183</c:v>
                </c:pt>
                <c:pt idx="345">
                  <c:v>939.9275362003257</c:v>
                </c:pt>
                <c:pt idx="346">
                  <c:v>939.5099091710556</c:v>
                </c:pt>
                <c:pt idx="347">
                  <c:v>969.4536097860167</c:v>
                </c:pt>
                <c:pt idx="349">
                  <c:v>-9.10069141369356</c:v>
                </c:pt>
                <c:pt idx="350">
                  <c:v>-19.285736408191376</c:v>
                </c:pt>
                <c:pt idx="351">
                  <c:v>-30.75706283373481</c:v>
                </c:pt>
                <c:pt idx="352">
                  <c:v>-39.976819231185885</c:v>
                </c:pt>
                <c:pt idx="353">
                  <c:v>-48.273567378104666</c:v>
                </c:pt>
                <c:pt idx="354">
                  <c:v>-57.763596450395696</c:v>
                </c:pt>
                <c:pt idx="355">
                  <c:v>-65.53095497402629</c:v>
                </c:pt>
                <c:pt idx="356">
                  <c:v>-73.51588029636446</c:v>
                </c:pt>
                <c:pt idx="357">
                  <c:v>-84.7853225215361</c:v>
                </c:pt>
                <c:pt idx="358">
                  <c:v>-97.55663706222386</c:v>
                </c:pt>
                <c:pt idx="359">
                  <c:v>-108.44792676952439</c:v>
                </c:pt>
                <c:pt idx="360">
                  <c:v>-123.11790613127113</c:v>
                </c:pt>
                <c:pt idx="361">
                  <c:v>-137.09871961783517</c:v>
                </c:pt>
                <c:pt idx="362">
                  <c:v>-150.6196215733354</c:v>
                </c:pt>
                <c:pt idx="363">
                  <c:v>-158.584324318919</c:v>
                </c:pt>
                <c:pt idx="364">
                  <c:v>-170.1683732434086</c:v>
                </c:pt>
                <c:pt idx="365">
                  <c:v>-158.17568331917946</c:v>
                </c:pt>
              </c:numCache>
            </c:numRef>
          </c:yVal>
          <c:smooth val="1"/>
        </c:ser>
        <c:axId val="35534314"/>
        <c:axId val="51373371"/>
      </c:scatterChart>
      <c:valAx>
        <c:axId val="355343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Oeste-Este</a:t>
                </a:r>
              </a:p>
            </c:rich>
          </c:tx>
          <c:layout>
            <c:manualLayout>
              <c:xMode val="factor"/>
              <c:yMode val="factor"/>
              <c:x val="0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73371"/>
        <c:crosses val="autoZero"/>
        <c:crossBetween val="midCat"/>
        <c:dispUnits/>
      </c:valAx>
      <c:valAx>
        <c:axId val="513733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Sur-Norte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5343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" footer="0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21"/>
  <sheetViews>
    <sheetView tabSelected="1" zoomScale="75" zoomScaleNormal="75" zoomScalePageLayoutView="0" workbookViewId="0" topLeftCell="A1">
      <pane ySplit="4" topLeftCell="BM5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0.28125" style="4" customWidth="1"/>
    <col min="2" max="2" width="6.140625" style="23" bestFit="1" customWidth="1"/>
    <col min="3" max="3" width="8.421875" style="4" bestFit="1" customWidth="1"/>
    <col min="4" max="4" width="6.140625" style="23" bestFit="1" customWidth="1"/>
    <col min="5" max="5" width="5.57421875" style="31" bestFit="1" customWidth="1"/>
    <col min="6" max="6" width="7.421875" style="7" customWidth="1"/>
    <col min="7" max="7" width="16.140625" style="7" customWidth="1"/>
    <col min="8" max="8" width="8.421875" style="7" bestFit="1" customWidth="1"/>
    <col min="9" max="9" width="8.28125" style="7" bestFit="1" customWidth="1"/>
    <col min="10" max="10" width="6.140625" style="14" customWidth="1"/>
    <col min="11" max="11" width="2.8515625" style="12" customWidth="1"/>
    <col min="12" max="12" width="42.7109375" style="4" customWidth="1"/>
    <col min="13" max="13" width="14.8515625" style="7" bestFit="1" customWidth="1"/>
    <col min="14" max="14" width="7.7109375" style="23" customWidth="1"/>
    <col min="15" max="15" width="8.7109375" style="4" customWidth="1"/>
    <col min="16" max="16" width="5.8515625" style="4" bestFit="1" customWidth="1"/>
    <col min="17" max="17" width="9.140625" style="4" customWidth="1"/>
    <col min="18" max="18" width="8.421875" style="4" bestFit="1" customWidth="1"/>
    <col min="19" max="19" width="10.7109375" style="4" customWidth="1"/>
    <col min="20" max="16384" width="9.140625" style="4" customWidth="1"/>
  </cols>
  <sheetData>
    <row r="1" spans="1:19" ht="12.75">
      <c r="A1" s="13" t="s">
        <v>0</v>
      </c>
      <c r="B1" s="26"/>
      <c r="C1" s="15"/>
      <c r="D1" s="29"/>
      <c r="E1" s="26"/>
      <c r="F1" s="17"/>
      <c r="G1" s="17" t="s">
        <v>330</v>
      </c>
      <c r="H1" s="17"/>
      <c r="I1" s="17"/>
      <c r="J1" s="18"/>
      <c r="K1" s="18"/>
      <c r="L1" s="16"/>
      <c r="M1" s="17"/>
      <c r="N1" s="16"/>
      <c r="O1" s="16" t="s">
        <v>25</v>
      </c>
      <c r="P1" s="16">
        <v>1.1</v>
      </c>
      <c r="Q1" s="17"/>
      <c r="R1" s="17"/>
      <c r="S1" s="17"/>
    </row>
    <row r="2" spans="1:19" ht="12.75">
      <c r="A2" s="19" t="s">
        <v>1</v>
      </c>
      <c r="B2" s="27"/>
      <c r="C2" s="9"/>
      <c r="D2" s="6"/>
      <c r="E2" s="8"/>
      <c r="F2" s="20" t="s">
        <v>2</v>
      </c>
      <c r="G2" s="20" t="s">
        <v>126</v>
      </c>
      <c r="H2" s="20"/>
      <c r="I2" s="20"/>
      <c r="J2" s="21"/>
      <c r="K2" s="21"/>
      <c r="L2" s="10"/>
      <c r="O2" s="24" t="s">
        <v>22</v>
      </c>
      <c r="P2" s="25">
        <v>0.1</v>
      </c>
      <c r="Q2" s="20"/>
      <c r="R2" s="20"/>
      <c r="S2" s="20"/>
    </row>
    <row r="3" spans="1:19" ht="12.75">
      <c r="A3" s="22" t="s">
        <v>3</v>
      </c>
      <c r="B3" s="8"/>
      <c r="C3" s="5" t="s">
        <v>124</v>
      </c>
      <c r="D3" s="6"/>
      <c r="E3" s="8"/>
      <c r="F3" s="20" t="s">
        <v>4</v>
      </c>
      <c r="G3" s="20" t="s">
        <v>128</v>
      </c>
      <c r="H3" s="20"/>
      <c r="I3" s="20"/>
      <c r="J3" s="21"/>
      <c r="K3" s="21"/>
      <c r="L3" s="10"/>
      <c r="M3" s="20"/>
      <c r="N3" s="10"/>
      <c r="Q3" s="20"/>
      <c r="R3" s="20"/>
      <c r="S3" s="20"/>
    </row>
    <row r="4" spans="1:19" ht="72" customHeight="1">
      <c r="A4" s="1" t="s">
        <v>5</v>
      </c>
      <c r="B4" s="28" t="s">
        <v>6</v>
      </c>
      <c r="C4" s="2" t="s">
        <v>7</v>
      </c>
      <c r="D4" s="30" t="s">
        <v>8</v>
      </c>
      <c r="E4" s="28" t="s">
        <v>9</v>
      </c>
      <c r="F4" s="3" t="s">
        <v>10</v>
      </c>
      <c r="G4" s="3" t="s">
        <v>24</v>
      </c>
      <c r="H4" s="3" t="s">
        <v>16</v>
      </c>
      <c r="I4" s="3" t="s">
        <v>17</v>
      </c>
      <c r="J4" s="11" t="s">
        <v>20</v>
      </c>
      <c r="K4" s="11" t="s">
        <v>21</v>
      </c>
      <c r="L4" s="1" t="s">
        <v>11</v>
      </c>
      <c r="M4" s="3" t="s">
        <v>23</v>
      </c>
      <c r="N4" s="1" t="s">
        <v>12</v>
      </c>
      <c r="O4" s="1" t="s">
        <v>13</v>
      </c>
      <c r="P4" s="1" t="s">
        <v>14</v>
      </c>
      <c r="Q4" s="3" t="s">
        <v>15</v>
      </c>
      <c r="R4" s="3" t="s">
        <v>19</v>
      </c>
      <c r="S4" s="3" t="s">
        <v>18</v>
      </c>
    </row>
    <row r="5" spans="1:19" s="33" customFormat="1" ht="12.75">
      <c r="A5" s="39" t="s">
        <v>26</v>
      </c>
      <c r="B5" s="43">
        <v>0</v>
      </c>
      <c r="C5" s="43">
        <v>0</v>
      </c>
      <c r="D5" s="43">
        <v>0</v>
      </c>
      <c r="E5" s="43">
        <v>0</v>
      </c>
      <c r="F5" s="43">
        <v>0</v>
      </c>
      <c r="G5" s="43">
        <v>1000</v>
      </c>
      <c r="H5" s="43">
        <v>0</v>
      </c>
      <c r="I5" s="43">
        <v>0</v>
      </c>
      <c r="J5" s="43"/>
      <c r="K5" s="44"/>
      <c r="L5" s="45" t="s">
        <v>125</v>
      </c>
      <c r="M5" s="43">
        <v>1000</v>
      </c>
      <c r="N5" s="43">
        <v>66</v>
      </c>
      <c r="O5" s="43">
        <v>1.1</v>
      </c>
      <c r="P5" s="43"/>
      <c r="Q5" s="43">
        <v>0</v>
      </c>
      <c r="R5" s="43">
        <v>0</v>
      </c>
      <c r="S5" s="43"/>
    </row>
    <row r="6" spans="1:19" ht="12.75">
      <c r="A6" s="46" t="s">
        <v>27</v>
      </c>
      <c r="B6" s="47">
        <v>21.3</v>
      </c>
      <c r="C6" s="48">
        <f>C5+B6</f>
        <v>21.3</v>
      </c>
      <c r="D6" s="49">
        <v>76</v>
      </c>
      <c r="E6" s="47">
        <v>-21</v>
      </c>
      <c r="F6" s="50">
        <f aca="true" t="shared" si="0" ref="F6:F69">B6*SIN(E6*PI()/180)</f>
        <v>-7.633237325314896</v>
      </c>
      <c r="G6" s="50">
        <f>G5+F6</f>
        <v>992.3667626746851</v>
      </c>
      <c r="H6" s="50">
        <f>(COS(E6*PI()/180)*B6)*COS((D6)*PI()/180)+H5</f>
        <v>4.810680539873824</v>
      </c>
      <c r="I6" s="50">
        <f aca="true" t="shared" si="1" ref="I6:I69">(COS(E6*PI()/180)*B6)*SIN((D6)*(PI()/180))+I5</f>
        <v>19.294585786657844</v>
      </c>
      <c r="J6" s="51"/>
      <c r="K6" s="51"/>
      <c r="L6" s="43"/>
      <c r="M6" s="45">
        <v>1000</v>
      </c>
      <c r="N6" s="43">
        <v>66</v>
      </c>
      <c r="O6" s="43">
        <v>1.1</v>
      </c>
      <c r="P6" s="46"/>
      <c r="Q6" s="50">
        <f>M6-G6</f>
        <v>7.633237325314894</v>
      </c>
      <c r="R6" s="50">
        <f>(G$5-G6)</f>
        <v>7.633237325314894</v>
      </c>
      <c r="S6" s="50">
        <f>(O6/1000)/(PI()*((N6/2000)^2))</f>
        <v>0.3215251375593845</v>
      </c>
    </row>
    <row r="7" spans="1:19" ht="12.75">
      <c r="A7" s="39" t="s">
        <v>28</v>
      </c>
      <c r="B7" s="52">
        <v>14.3</v>
      </c>
      <c r="C7" s="53">
        <f>C6+B7</f>
        <v>35.6</v>
      </c>
      <c r="D7" s="25">
        <v>75</v>
      </c>
      <c r="E7" s="52">
        <v>-29</v>
      </c>
      <c r="F7" s="54">
        <f t="shared" si="0"/>
        <v>-6.93277756952262</v>
      </c>
      <c r="G7" s="54">
        <f>G6+F7</f>
        <v>985.4339851051625</v>
      </c>
      <c r="H7" s="54">
        <f>(COS(E7*PI()/180)*B7)*COS((D7)*PI()/180)+H6</f>
        <v>8.047746335118031</v>
      </c>
      <c r="I7" s="54">
        <f t="shared" si="1"/>
        <v>31.375479801952576</v>
      </c>
      <c r="J7" s="55"/>
      <c r="K7" s="56"/>
      <c r="L7" s="41"/>
      <c r="M7" s="54">
        <f aca="true" t="shared" si="2" ref="M7:M70">M6-(10.9*B7*(O7/1000)^1.85)/(150^1.85*(N7/1000)^4.87)</f>
        <v>999.9723056480162</v>
      </c>
      <c r="N7" s="43">
        <v>66</v>
      </c>
      <c r="O7" s="43">
        <v>1.1</v>
      </c>
      <c r="P7" s="41"/>
      <c r="Q7" s="54">
        <f>M7-G7</f>
        <v>14.53832054285374</v>
      </c>
      <c r="R7" s="60">
        <f aca="true" t="shared" si="3" ref="R7:R70">(G$5-G7)</f>
        <v>14.566014894837508</v>
      </c>
      <c r="S7" s="54">
        <f>(O6/1000)/(3.14159*(N6/2000)*(N6/2000))</f>
        <v>0.32152540914027933</v>
      </c>
    </row>
    <row r="8" spans="1:19" ht="12.75">
      <c r="A8" s="39" t="s">
        <v>29</v>
      </c>
      <c r="B8" s="52">
        <v>7.5</v>
      </c>
      <c r="C8" s="53">
        <f aca="true" t="shared" si="4" ref="C8:C71">C7+B8</f>
        <v>43.1</v>
      </c>
      <c r="D8" s="25">
        <v>52</v>
      </c>
      <c r="E8" s="52">
        <v>-38</v>
      </c>
      <c r="F8" s="54">
        <f t="shared" si="0"/>
        <v>-4.617461064942436</v>
      </c>
      <c r="G8" s="54">
        <f aca="true" t="shared" si="5" ref="G8:G71">G7+F8</f>
        <v>980.8165240402201</v>
      </c>
      <c r="H8" s="54">
        <f aca="true" t="shared" si="6" ref="H8:H71">(COS(E8*PI()/180)*B8)*COS((D8)*PI()/180)+H7</f>
        <v>11.686355308653019</v>
      </c>
      <c r="I8" s="54">
        <f t="shared" si="1"/>
        <v>36.03268691045133</v>
      </c>
      <c r="J8" s="55"/>
      <c r="K8" s="56"/>
      <c r="L8" s="65" t="s">
        <v>554</v>
      </c>
      <c r="M8" s="54">
        <f t="shared" si="2"/>
        <v>999.9577806382346</v>
      </c>
      <c r="N8" s="43">
        <v>66</v>
      </c>
      <c r="O8" s="43">
        <v>1.1</v>
      </c>
      <c r="P8" s="41"/>
      <c r="Q8" s="54">
        <f aca="true" t="shared" si="7" ref="Q8:Q71">M8-G8</f>
        <v>19.14125659801448</v>
      </c>
      <c r="R8" s="60">
        <f t="shared" si="3"/>
        <v>19.183475959779912</v>
      </c>
      <c r="S8" s="54">
        <f aca="true" t="shared" si="8" ref="S8:S71">(O7/1000)/(3.14159*(N7/2000)*(N7/2000))</f>
        <v>0.32152540914027933</v>
      </c>
    </row>
    <row r="9" spans="1:19" ht="12.75">
      <c r="A9" s="39" t="s">
        <v>30</v>
      </c>
      <c r="B9" s="52">
        <v>5.4</v>
      </c>
      <c r="C9" s="53">
        <f t="shared" si="4"/>
        <v>48.5</v>
      </c>
      <c r="D9" s="25">
        <v>40</v>
      </c>
      <c r="E9" s="52">
        <v>-6.5</v>
      </c>
      <c r="F9" s="54">
        <f t="shared" si="0"/>
        <v>-0.6112973543466963</v>
      </c>
      <c r="G9" s="54">
        <f t="shared" si="5"/>
        <v>980.2052266858734</v>
      </c>
      <c r="H9" s="54">
        <f t="shared" si="6"/>
        <v>15.79640438260751</v>
      </c>
      <c r="I9" s="54">
        <f t="shared" si="1"/>
        <v>39.48142757252707</v>
      </c>
      <c r="J9" s="55"/>
      <c r="K9" s="56"/>
      <c r="L9" s="41" t="s">
        <v>549</v>
      </c>
      <c r="M9" s="54">
        <f t="shared" si="2"/>
        <v>999.9473226311917</v>
      </c>
      <c r="N9" s="43">
        <v>66</v>
      </c>
      <c r="O9" s="43">
        <v>1.1</v>
      </c>
      <c r="P9" s="41"/>
      <c r="Q9" s="54">
        <f t="shared" si="7"/>
        <v>19.742095945318283</v>
      </c>
      <c r="R9" s="60">
        <f t="shared" si="3"/>
        <v>19.794773314126587</v>
      </c>
      <c r="S9" s="54">
        <f t="shared" si="8"/>
        <v>0.32152540914027933</v>
      </c>
    </row>
    <row r="10" spans="1:19" ht="12.75">
      <c r="A10" s="39" t="s">
        <v>31</v>
      </c>
      <c r="B10" s="52">
        <v>9</v>
      </c>
      <c r="C10" s="53">
        <f t="shared" si="4"/>
        <v>57.5</v>
      </c>
      <c r="D10" s="25">
        <v>58</v>
      </c>
      <c r="E10" s="52">
        <v>45</v>
      </c>
      <c r="F10" s="54">
        <f t="shared" si="0"/>
        <v>6.363961030678928</v>
      </c>
      <c r="G10" s="54">
        <f t="shared" si="5"/>
        <v>986.5691877165524</v>
      </c>
      <c r="H10" s="54">
        <f t="shared" si="6"/>
        <v>19.168789929593675</v>
      </c>
      <c r="I10" s="54">
        <f t="shared" si="1"/>
        <v>44.87837260860802</v>
      </c>
      <c r="J10" s="55"/>
      <c r="K10" s="56"/>
      <c r="L10" s="41"/>
      <c r="M10" s="54">
        <f t="shared" si="2"/>
        <v>999.9298926194537</v>
      </c>
      <c r="N10" s="43">
        <v>66</v>
      </c>
      <c r="O10" s="43">
        <v>1.1</v>
      </c>
      <c r="P10" s="41"/>
      <c r="Q10" s="54">
        <f t="shared" si="7"/>
        <v>13.360704902901261</v>
      </c>
      <c r="R10" s="60">
        <f t="shared" si="3"/>
        <v>13.430812283447608</v>
      </c>
      <c r="S10" s="54">
        <f t="shared" si="8"/>
        <v>0.32152540914027933</v>
      </c>
    </row>
    <row r="11" spans="1:19" ht="12.75">
      <c r="A11" s="39" t="s">
        <v>32</v>
      </c>
      <c r="B11" s="52">
        <v>6.5</v>
      </c>
      <c r="C11" s="53">
        <f t="shared" si="4"/>
        <v>64</v>
      </c>
      <c r="D11" s="25">
        <v>86</v>
      </c>
      <c r="E11" s="52">
        <v>30</v>
      </c>
      <c r="F11" s="54">
        <f t="shared" si="0"/>
        <v>3.2499999999999996</v>
      </c>
      <c r="G11" s="54">
        <f t="shared" si="5"/>
        <v>989.8191877165524</v>
      </c>
      <c r="H11" s="54">
        <f t="shared" si="6"/>
        <v>19.561460638809102</v>
      </c>
      <c r="I11" s="54">
        <f t="shared" si="1"/>
        <v>50.4938253698842</v>
      </c>
      <c r="J11" s="55"/>
      <c r="K11" s="56"/>
      <c r="L11" s="41"/>
      <c r="M11" s="54">
        <f t="shared" si="2"/>
        <v>999.9173042776429</v>
      </c>
      <c r="N11" s="43">
        <v>66</v>
      </c>
      <c r="O11" s="43">
        <v>1.1</v>
      </c>
      <c r="P11" s="41"/>
      <c r="Q11" s="54">
        <f>M11-G11</f>
        <v>10.098116561090478</v>
      </c>
      <c r="R11" s="60">
        <f t="shared" si="3"/>
        <v>10.180812283447608</v>
      </c>
      <c r="S11" s="54">
        <f t="shared" si="8"/>
        <v>0.32152540914027933</v>
      </c>
    </row>
    <row r="12" spans="1:19" ht="12.75">
      <c r="A12" s="39" t="s">
        <v>33</v>
      </c>
      <c r="B12" s="52">
        <v>12.6</v>
      </c>
      <c r="C12" s="53">
        <f>C11+B12</f>
        <v>76.6</v>
      </c>
      <c r="D12" s="25">
        <v>58</v>
      </c>
      <c r="E12" s="52">
        <v>14</v>
      </c>
      <c r="F12" s="54">
        <f t="shared" si="0"/>
        <v>3.0482158845558134</v>
      </c>
      <c r="G12" s="54">
        <f t="shared" si="5"/>
        <v>992.8674036011082</v>
      </c>
      <c r="H12" s="54">
        <f>(COS(E12*PI()/180)*B12)*COS((D12)*PI()/180)+H11</f>
        <v>26.04010844550477</v>
      </c>
      <c r="I12" s="54">
        <f t="shared" si="1"/>
        <v>60.86182915643535</v>
      </c>
      <c r="J12" s="55"/>
      <c r="K12" s="56"/>
      <c r="L12" s="65" t="s">
        <v>550</v>
      </c>
      <c r="M12" s="54">
        <f t="shared" si="2"/>
        <v>999.8929022612097</v>
      </c>
      <c r="N12" s="43">
        <v>66</v>
      </c>
      <c r="O12" s="43">
        <v>1.1</v>
      </c>
      <c r="P12" s="41"/>
      <c r="Q12" s="54">
        <f t="shared" si="7"/>
        <v>7.025498660101448</v>
      </c>
      <c r="R12" s="60">
        <f t="shared" si="3"/>
        <v>7.132596398891792</v>
      </c>
      <c r="S12" s="54">
        <f>(O11/1000)/(3.14159*(N11/2000)*(N11/2000))</f>
        <v>0.32152540914027933</v>
      </c>
    </row>
    <row r="13" spans="1:19" ht="12.75">
      <c r="A13" s="39" t="s">
        <v>34</v>
      </c>
      <c r="B13" s="52">
        <v>6.2</v>
      </c>
      <c r="C13" s="53">
        <f t="shared" si="4"/>
        <v>82.8</v>
      </c>
      <c r="D13" s="25">
        <v>92</v>
      </c>
      <c r="E13" s="52">
        <v>0</v>
      </c>
      <c r="F13" s="54">
        <f t="shared" si="0"/>
        <v>0</v>
      </c>
      <c r="G13" s="54">
        <f t="shared" si="5"/>
        <v>992.8674036011082</v>
      </c>
      <c r="H13" s="54">
        <f t="shared" si="6"/>
        <v>25.823731565949267</v>
      </c>
      <c r="I13" s="54">
        <f t="shared" si="1"/>
        <v>67.05805228395374</v>
      </c>
      <c r="J13" s="55"/>
      <c r="K13" s="56"/>
      <c r="L13" s="65" t="s">
        <v>129</v>
      </c>
      <c r="M13" s="54">
        <f t="shared" si="2"/>
        <v>999.8808949197901</v>
      </c>
      <c r="N13" s="43">
        <v>66</v>
      </c>
      <c r="O13" s="43">
        <v>1.1</v>
      </c>
      <c r="P13" s="41"/>
      <c r="Q13" s="54">
        <f t="shared" si="7"/>
        <v>7.013491318681872</v>
      </c>
      <c r="R13" s="60">
        <f t="shared" si="3"/>
        <v>7.132596398891792</v>
      </c>
      <c r="S13" s="54">
        <f t="shared" si="8"/>
        <v>0.32152540914027933</v>
      </c>
    </row>
    <row r="14" spans="1:19" ht="12.75">
      <c r="A14" s="39" t="s">
        <v>35</v>
      </c>
      <c r="B14" s="52">
        <v>6.2</v>
      </c>
      <c r="C14" s="53">
        <f t="shared" si="4"/>
        <v>89</v>
      </c>
      <c r="D14" s="25">
        <v>101</v>
      </c>
      <c r="E14" s="52">
        <v>7</v>
      </c>
      <c r="F14" s="54">
        <f t="shared" si="0"/>
        <v>0.7555899291119144</v>
      </c>
      <c r="G14" s="54">
        <f t="shared" si="5"/>
        <v>993.6229935302201</v>
      </c>
      <c r="H14" s="54">
        <f t="shared" si="6"/>
        <v>24.649533814780142</v>
      </c>
      <c r="I14" s="54">
        <f t="shared" si="1"/>
        <v>73.09877604027417</v>
      </c>
      <c r="J14" s="55"/>
      <c r="K14" s="56"/>
      <c r="L14" s="41"/>
      <c r="M14" s="54">
        <f t="shared" si="2"/>
        <v>999.8688875783705</v>
      </c>
      <c r="N14" s="43">
        <v>66</v>
      </c>
      <c r="O14" s="43">
        <v>1.1</v>
      </c>
      <c r="P14" s="41"/>
      <c r="Q14" s="54">
        <f t="shared" si="7"/>
        <v>6.245894048150376</v>
      </c>
      <c r="R14" s="60">
        <f t="shared" si="3"/>
        <v>6.377006469779872</v>
      </c>
      <c r="S14" s="54">
        <f t="shared" si="8"/>
        <v>0.32152540914027933</v>
      </c>
    </row>
    <row r="15" spans="1:19" ht="12.75">
      <c r="A15" s="39" t="s">
        <v>36</v>
      </c>
      <c r="B15" s="52">
        <v>10.1</v>
      </c>
      <c r="C15" s="53">
        <f t="shared" si="4"/>
        <v>99.1</v>
      </c>
      <c r="D15" s="25">
        <v>100</v>
      </c>
      <c r="E15" s="52">
        <v>-4</v>
      </c>
      <c r="F15" s="54">
        <f t="shared" si="0"/>
        <v>-0.7045403848156655</v>
      </c>
      <c r="G15" s="54">
        <f t="shared" si="5"/>
        <v>992.9184531454044</v>
      </c>
      <c r="H15" s="54">
        <f t="shared" si="6"/>
        <v>22.89995950250017</v>
      </c>
      <c r="I15" s="54">
        <f t="shared" si="1"/>
        <v>83.02110502957774</v>
      </c>
      <c r="J15" s="55"/>
      <c r="K15" s="56"/>
      <c r="L15" s="41"/>
      <c r="M15" s="54">
        <f t="shared" si="2"/>
        <v>999.8493272318644</v>
      </c>
      <c r="N15" s="43">
        <v>66</v>
      </c>
      <c r="O15" s="43">
        <v>1.1</v>
      </c>
      <c r="P15" s="41"/>
      <c r="Q15" s="54">
        <f t="shared" si="7"/>
        <v>6.930874086459994</v>
      </c>
      <c r="R15" s="60">
        <f t="shared" si="3"/>
        <v>7.081546854595558</v>
      </c>
      <c r="S15" s="54">
        <f t="shared" si="8"/>
        <v>0.32152540914027933</v>
      </c>
    </row>
    <row r="16" spans="1:19" ht="12.75">
      <c r="A16" s="39" t="s">
        <v>37</v>
      </c>
      <c r="B16" s="52">
        <v>17.7</v>
      </c>
      <c r="C16" s="53">
        <f t="shared" si="4"/>
        <v>116.8</v>
      </c>
      <c r="D16" s="25">
        <v>93</v>
      </c>
      <c r="E16" s="52">
        <v>0</v>
      </c>
      <c r="F16" s="54">
        <f t="shared" si="0"/>
        <v>0</v>
      </c>
      <c r="G16" s="54">
        <f t="shared" si="5"/>
        <v>992.9184531454044</v>
      </c>
      <c r="H16" s="54">
        <f t="shared" si="6"/>
        <v>21.973613077000067</v>
      </c>
      <c r="I16" s="54">
        <f t="shared" si="1"/>
        <v>100.6968477947337</v>
      </c>
      <c r="J16" s="53"/>
      <c r="K16" s="53"/>
      <c r="L16" s="53"/>
      <c r="M16" s="54">
        <f t="shared" si="2"/>
        <v>999.8150482087797</v>
      </c>
      <c r="N16" s="43">
        <v>66</v>
      </c>
      <c r="O16" s="43">
        <v>1.1</v>
      </c>
      <c r="P16" s="53"/>
      <c r="Q16" s="54">
        <f t="shared" si="7"/>
        <v>6.89659506337523</v>
      </c>
      <c r="R16" s="60">
        <f t="shared" si="3"/>
        <v>7.081546854595558</v>
      </c>
      <c r="S16" s="54">
        <f t="shared" si="8"/>
        <v>0.32152540914027933</v>
      </c>
    </row>
    <row r="17" spans="1:19" ht="12.75">
      <c r="A17" s="85" t="s">
        <v>38</v>
      </c>
      <c r="B17" s="86">
        <v>15.2</v>
      </c>
      <c r="C17" s="87">
        <f t="shared" si="4"/>
        <v>132</v>
      </c>
      <c r="D17" s="88">
        <v>82</v>
      </c>
      <c r="E17" s="86">
        <v>-4</v>
      </c>
      <c r="F17" s="89">
        <f t="shared" si="0"/>
        <v>-1.0602984009107046</v>
      </c>
      <c r="G17" s="89">
        <f t="shared" si="5"/>
        <v>991.8581547444937</v>
      </c>
      <c r="H17" s="89">
        <f t="shared" si="6"/>
        <v>24.083891127670395</v>
      </c>
      <c r="I17" s="89">
        <f t="shared" si="1"/>
        <v>115.71225634228529</v>
      </c>
      <c r="J17" s="90"/>
      <c r="K17" s="91"/>
      <c r="L17" s="85"/>
      <c r="M17" s="89">
        <f t="shared" si="2"/>
        <v>999.7495239627017</v>
      </c>
      <c r="N17" s="84">
        <v>56</v>
      </c>
      <c r="O17" s="84">
        <v>1.1</v>
      </c>
      <c r="P17" s="85"/>
      <c r="Q17" s="89">
        <f t="shared" si="7"/>
        <v>7.891369218207956</v>
      </c>
      <c r="R17" s="89">
        <f t="shared" si="3"/>
        <v>8.141845255506269</v>
      </c>
      <c r="S17" s="89">
        <f t="shared" si="8"/>
        <v>0.32152540914027933</v>
      </c>
    </row>
    <row r="18" spans="1:19" ht="12.75">
      <c r="A18" s="39" t="s">
        <v>39</v>
      </c>
      <c r="B18" s="52">
        <v>15.8</v>
      </c>
      <c r="C18" s="53">
        <f t="shared" si="4"/>
        <v>147.8</v>
      </c>
      <c r="D18" s="25">
        <v>86</v>
      </c>
      <c r="E18" s="52">
        <v>-3.5</v>
      </c>
      <c r="F18" s="54">
        <f t="shared" si="0"/>
        <v>-0.9645669246507387</v>
      </c>
      <c r="G18" s="54">
        <f t="shared" si="5"/>
        <v>990.893587819843</v>
      </c>
      <c r="H18" s="54">
        <f t="shared" si="6"/>
        <v>25.18398767664596</v>
      </c>
      <c r="I18" s="54">
        <f t="shared" si="1"/>
        <v>131.44436993934534</v>
      </c>
      <c r="J18" s="55"/>
      <c r="K18" s="56"/>
      <c r="L18" s="41" t="s">
        <v>130</v>
      </c>
      <c r="M18" s="54">
        <f t="shared" si="2"/>
        <v>999.6814132332258</v>
      </c>
      <c r="N18" s="43">
        <v>56</v>
      </c>
      <c r="O18" s="43">
        <v>1.1</v>
      </c>
      <c r="P18" s="41"/>
      <c r="Q18" s="54">
        <f t="shared" si="7"/>
        <v>8.787825413382848</v>
      </c>
      <c r="R18" s="60">
        <f t="shared" si="3"/>
        <v>9.106412180157008</v>
      </c>
      <c r="S18" s="54">
        <f t="shared" si="8"/>
        <v>0.4466086359104135</v>
      </c>
    </row>
    <row r="19" spans="1:19" ht="12.75">
      <c r="A19" s="39" t="s">
        <v>40</v>
      </c>
      <c r="B19" s="52">
        <v>12.3</v>
      </c>
      <c r="C19" s="53">
        <f t="shared" si="4"/>
        <v>160.10000000000002</v>
      </c>
      <c r="D19" s="25">
        <v>108</v>
      </c>
      <c r="E19" s="52">
        <v>2</v>
      </c>
      <c r="F19" s="54">
        <f t="shared" si="0"/>
        <v>0.4292638094407619</v>
      </c>
      <c r="G19" s="54">
        <f t="shared" si="5"/>
        <v>991.3228516292837</v>
      </c>
      <c r="H19" s="54">
        <f t="shared" si="6"/>
        <v>21.385394056918553</v>
      </c>
      <c r="I19" s="54">
        <f t="shared" si="1"/>
        <v>143.13523898719933</v>
      </c>
      <c r="J19" s="55"/>
      <c r="K19" s="56"/>
      <c r="L19" s="41"/>
      <c r="M19" s="54">
        <f t="shared" si="2"/>
        <v>999.6283903235707</v>
      </c>
      <c r="N19" s="43">
        <v>56</v>
      </c>
      <c r="O19" s="43">
        <v>1.1</v>
      </c>
      <c r="P19" s="41"/>
      <c r="Q19" s="54">
        <f t="shared" si="7"/>
        <v>8.305538694286952</v>
      </c>
      <c r="R19" s="60">
        <f t="shared" si="3"/>
        <v>8.677148370716282</v>
      </c>
      <c r="S19" s="54">
        <f t="shared" si="8"/>
        <v>0.4466086359104135</v>
      </c>
    </row>
    <row r="20" spans="1:19" ht="12.75">
      <c r="A20" s="39" t="s">
        <v>41</v>
      </c>
      <c r="B20" s="52">
        <v>10.4</v>
      </c>
      <c r="C20" s="53">
        <f t="shared" si="4"/>
        <v>170.50000000000003</v>
      </c>
      <c r="D20" s="25">
        <v>108</v>
      </c>
      <c r="E20" s="52">
        <v>0</v>
      </c>
      <c r="F20" s="54">
        <f t="shared" si="0"/>
        <v>0</v>
      </c>
      <c r="G20" s="54">
        <f t="shared" si="5"/>
        <v>991.3228516292837</v>
      </c>
      <c r="H20" s="54">
        <f t="shared" si="6"/>
        <v>18.171617315419102</v>
      </c>
      <c r="I20" s="54">
        <f t="shared" si="1"/>
        <v>153.02622675666893</v>
      </c>
      <c r="J20" s="55"/>
      <c r="K20" s="56"/>
      <c r="L20" s="65"/>
      <c r="M20" s="54">
        <f t="shared" si="2"/>
        <v>999.5835579446752</v>
      </c>
      <c r="N20" s="43">
        <v>56</v>
      </c>
      <c r="O20" s="43">
        <v>1.1</v>
      </c>
      <c r="P20" s="41"/>
      <c r="Q20" s="54">
        <f t="shared" si="7"/>
        <v>8.26070631539153</v>
      </c>
      <c r="R20" s="60">
        <f t="shared" si="3"/>
        <v>8.677148370716282</v>
      </c>
      <c r="S20" s="54">
        <f t="shared" si="8"/>
        <v>0.4466086359104135</v>
      </c>
    </row>
    <row r="21" spans="1:19" ht="12.75">
      <c r="A21" s="39" t="s">
        <v>42</v>
      </c>
      <c r="B21" s="52">
        <v>7.4</v>
      </c>
      <c r="C21" s="53">
        <f t="shared" si="4"/>
        <v>177.90000000000003</v>
      </c>
      <c r="D21" s="25">
        <v>115</v>
      </c>
      <c r="E21" s="52">
        <v>5</v>
      </c>
      <c r="F21" s="54">
        <f t="shared" si="0"/>
        <v>0.6449524963326705</v>
      </c>
      <c r="G21" s="54">
        <f t="shared" si="5"/>
        <v>991.9678041256163</v>
      </c>
      <c r="H21" s="54">
        <f t="shared" si="6"/>
        <v>15.056142785114128</v>
      </c>
      <c r="I21" s="54">
        <f t="shared" si="1"/>
        <v>159.70738344757922</v>
      </c>
      <c r="J21" s="55"/>
      <c r="K21" s="56"/>
      <c r="L21" s="41" t="s">
        <v>263</v>
      </c>
      <c r="M21" s="54">
        <f t="shared" si="2"/>
        <v>999.5516579827688</v>
      </c>
      <c r="N21" s="43">
        <v>56</v>
      </c>
      <c r="O21" s="43">
        <v>1.1</v>
      </c>
      <c r="P21" s="41"/>
      <c r="Q21" s="54">
        <f t="shared" si="7"/>
        <v>7.583853857152462</v>
      </c>
      <c r="R21" s="60">
        <f t="shared" si="3"/>
        <v>8.03219587438366</v>
      </c>
      <c r="S21" s="54">
        <f t="shared" si="8"/>
        <v>0.4466086359104135</v>
      </c>
    </row>
    <row r="22" spans="1:19" ht="12.75">
      <c r="A22" s="39" t="s">
        <v>43</v>
      </c>
      <c r="B22" s="52">
        <v>6.9</v>
      </c>
      <c r="C22" s="53">
        <f t="shared" si="4"/>
        <v>184.80000000000004</v>
      </c>
      <c r="D22" s="25">
        <v>96</v>
      </c>
      <c r="E22" s="52">
        <v>4</v>
      </c>
      <c r="F22" s="54">
        <f t="shared" si="0"/>
        <v>0.4813196688344646</v>
      </c>
      <c r="G22" s="54">
        <f t="shared" si="5"/>
        <v>992.4491237944508</v>
      </c>
      <c r="H22" s="54">
        <f t="shared" si="6"/>
        <v>14.33665330853959</v>
      </c>
      <c r="I22" s="54">
        <f t="shared" si="1"/>
        <v>166.55286854868723</v>
      </c>
      <c r="J22" s="55"/>
      <c r="K22" s="56"/>
      <c r="L22" s="65"/>
      <c r="M22" s="54">
        <f t="shared" si="2"/>
        <v>999.521913423694</v>
      </c>
      <c r="N22" s="43">
        <v>56</v>
      </c>
      <c r="O22" s="43">
        <v>1.1</v>
      </c>
      <c r="P22" s="41"/>
      <c r="Q22" s="54">
        <f t="shared" si="7"/>
        <v>7.072789629243175</v>
      </c>
      <c r="R22" s="60">
        <f t="shared" si="3"/>
        <v>7.55087620554923</v>
      </c>
      <c r="S22" s="54">
        <f t="shared" si="8"/>
        <v>0.4466086359104135</v>
      </c>
    </row>
    <row r="23" spans="1:19" ht="12.75">
      <c r="A23" s="39" t="s">
        <v>44</v>
      </c>
      <c r="B23" s="52">
        <v>10.6</v>
      </c>
      <c r="C23" s="53">
        <f t="shared" si="4"/>
        <v>195.40000000000003</v>
      </c>
      <c r="D23" s="25">
        <v>96</v>
      </c>
      <c r="E23" s="52">
        <v>-0.5</v>
      </c>
      <c r="F23" s="54">
        <f t="shared" si="0"/>
        <v>-0.09250127628276371</v>
      </c>
      <c r="G23" s="54">
        <f t="shared" si="5"/>
        <v>992.356622518168</v>
      </c>
      <c r="H23" s="54">
        <f t="shared" si="6"/>
        <v>13.2286937872125</v>
      </c>
      <c r="I23" s="54">
        <f t="shared" si="1"/>
        <v>177.0943992351192</v>
      </c>
      <c r="J23" s="55"/>
      <c r="K23" s="56"/>
      <c r="L23" s="41"/>
      <c r="M23" s="54">
        <f t="shared" si="2"/>
        <v>999.4762188836659</v>
      </c>
      <c r="N23" s="43">
        <v>56</v>
      </c>
      <c r="O23" s="43">
        <v>1.1</v>
      </c>
      <c r="P23" s="41"/>
      <c r="Q23" s="54">
        <f t="shared" si="7"/>
        <v>7.119596365497841</v>
      </c>
      <c r="R23" s="60">
        <f t="shared" si="3"/>
        <v>7.643377481831976</v>
      </c>
      <c r="S23" s="54">
        <f t="shared" si="8"/>
        <v>0.4466086359104135</v>
      </c>
    </row>
    <row r="24" spans="1:19" ht="12.75">
      <c r="A24" s="39" t="s">
        <v>45</v>
      </c>
      <c r="B24" s="52">
        <v>17.2</v>
      </c>
      <c r="C24" s="53">
        <f t="shared" si="4"/>
        <v>212.60000000000002</v>
      </c>
      <c r="D24" s="25">
        <v>56</v>
      </c>
      <c r="E24" s="52">
        <v>-6.5</v>
      </c>
      <c r="F24" s="54">
        <f t="shared" si="0"/>
        <v>-1.9470952768079954</v>
      </c>
      <c r="G24" s="54">
        <f t="shared" si="5"/>
        <v>990.40952724136</v>
      </c>
      <c r="H24" s="54">
        <f t="shared" si="6"/>
        <v>22.78498507667337</v>
      </c>
      <c r="I24" s="54">
        <f t="shared" si="1"/>
        <v>191.26218370461217</v>
      </c>
      <c r="J24" s="55"/>
      <c r="K24" s="56"/>
      <c r="L24" s="41"/>
      <c r="M24" s="54">
        <f t="shared" si="2"/>
        <v>999.4020730262619</v>
      </c>
      <c r="N24" s="43">
        <v>56</v>
      </c>
      <c r="O24" s="43">
        <v>1.1</v>
      </c>
      <c r="P24" s="41"/>
      <c r="Q24" s="54">
        <f t="shared" si="7"/>
        <v>8.992545784901836</v>
      </c>
      <c r="R24" s="60">
        <f t="shared" si="3"/>
        <v>9.590472758639976</v>
      </c>
      <c r="S24" s="54">
        <f t="shared" si="8"/>
        <v>0.4466086359104135</v>
      </c>
    </row>
    <row r="25" spans="1:19" ht="12.75">
      <c r="A25" s="39" t="s">
        <v>46</v>
      </c>
      <c r="B25" s="52">
        <v>11.5</v>
      </c>
      <c r="C25" s="53">
        <f t="shared" si="4"/>
        <v>224.10000000000002</v>
      </c>
      <c r="D25" s="25">
        <v>78</v>
      </c>
      <c r="E25" s="52">
        <v>1</v>
      </c>
      <c r="F25" s="54">
        <f t="shared" si="0"/>
        <v>0.20070267402876038</v>
      </c>
      <c r="G25" s="54">
        <f t="shared" si="5"/>
        <v>990.6102299153888</v>
      </c>
      <c r="H25" s="54">
        <f t="shared" si="6"/>
        <v>25.175605362565726</v>
      </c>
      <c r="I25" s="54">
        <f t="shared" si="1"/>
        <v>202.50916788195133</v>
      </c>
      <c r="J25" s="55"/>
      <c r="K25" s="56"/>
      <c r="L25" s="41"/>
      <c r="M25" s="54">
        <f t="shared" si="2"/>
        <v>999.3524987611371</v>
      </c>
      <c r="N25" s="43">
        <v>56</v>
      </c>
      <c r="O25" s="43">
        <v>1.1</v>
      </c>
      <c r="P25" s="41"/>
      <c r="Q25" s="54">
        <f t="shared" si="7"/>
        <v>8.742268845748299</v>
      </c>
      <c r="R25" s="60">
        <f t="shared" si="3"/>
        <v>9.3897700846112</v>
      </c>
      <c r="S25" s="54">
        <f t="shared" si="8"/>
        <v>0.4466086359104135</v>
      </c>
    </row>
    <row r="26" spans="1:19" ht="12.75">
      <c r="A26" s="39" t="s">
        <v>47</v>
      </c>
      <c r="B26" s="52">
        <v>23.2</v>
      </c>
      <c r="C26" s="53">
        <f t="shared" si="4"/>
        <v>247.3</v>
      </c>
      <c r="D26" s="25">
        <v>98</v>
      </c>
      <c r="E26" s="52">
        <v>-1.5</v>
      </c>
      <c r="F26" s="54">
        <f t="shared" si="0"/>
        <v>-0.607305200742657</v>
      </c>
      <c r="G26" s="54">
        <f t="shared" si="5"/>
        <v>990.0029247146462</v>
      </c>
      <c r="H26" s="54">
        <f t="shared" si="6"/>
        <v>21.94789585487415</v>
      </c>
      <c r="I26" s="54">
        <f t="shared" si="1"/>
        <v>225.47551438563164</v>
      </c>
      <c r="J26" s="55"/>
      <c r="K26" s="56"/>
      <c r="L26" s="65"/>
      <c r="M26" s="54">
        <f t="shared" si="2"/>
        <v>999.2524880697549</v>
      </c>
      <c r="N26" s="43">
        <v>56</v>
      </c>
      <c r="O26" s="43">
        <v>1.1</v>
      </c>
      <c r="P26" s="41"/>
      <c r="Q26" s="54">
        <f t="shared" si="7"/>
        <v>9.249563355108762</v>
      </c>
      <c r="R26" s="60">
        <f t="shared" si="3"/>
        <v>9.997075285353844</v>
      </c>
      <c r="S26" s="54">
        <f t="shared" si="8"/>
        <v>0.4466086359104135</v>
      </c>
    </row>
    <row r="27" spans="1:19" ht="12.75">
      <c r="A27" s="39" t="s">
        <v>48</v>
      </c>
      <c r="B27" s="52">
        <v>15.3</v>
      </c>
      <c r="C27" s="53">
        <f t="shared" si="4"/>
        <v>262.6</v>
      </c>
      <c r="D27" s="25">
        <v>98</v>
      </c>
      <c r="E27" s="52">
        <v>2</v>
      </c>
      <c r="F27" s="54">
        <f t="shared" si="0"/>
        <v>0.5339622995482649</v>
      </c>
      <c r="G27" s="54">
        <f t="shared" si="5"/>
        <v>990.5368870141945</v>
      </c>
      <c r="H27" s="54">
        <f t="shared" si="6"/>
        <v>19.819844551724586</v>
      </c>
      <c r="I27" s="54">
        <f t="shared" si="1"/>
        <v>240.6173861957423</v>
      </c>
      <c r="J27" s="55"/>
      <c r="K27" s="56"/>
      <c r="L27" s="65"/>
      <c r="M27" s="54">
        <f t="shared" si="2"/>
        <v>999.1865327431107</v>
      </c>
      <c r="N27" s="43">
        <v>56</v>
      </c>
      <c r="O27" s="43">
        <v>1.1</v>
      </c>
      <c r="P27" s="41"/>
      <c r="Q27" s="67">
        <f t="shared" si="7"/>
        <v>8.649645728916198</v>
      </c>
      <c r="R27" s="67">
        <f t="shared" si="3"/>
        <v>9.463112985805537</v>
      </c>
      <c r="S27" s="54">
        <f t="shared" si="8"/>
        <v>0.4466086359104135</v>
      </c>
    </row>
    <row r="28" spans="1:19" ht="12.75">
      <c r="A28" s="39" t="s">
        <v>49</v>
      </c>
      <c r="B28" s="52">
        <v>13.2</v>
      </c>
      <c r="C28" s="53">
        <f t="shared" si="4"/>
        <v>275.8</v>
      </c>
      <c r="D28" s="25">
        <v>120</v>
      </c>
      <c r="E28" s="52">
        <v>3</v>
      </c>
      <c r="F28" s="54">
        <f t="shared" si="0"/>
        <v>0.6908346224068584</v>
      </c>
      <c r="G28" s="54">
        <f t="shared" si="5"/>
        <v>991.2277216366014</v>
      </c>
      <c r="H28" s="54">
        <f t="shared" si="6"/>
        <v>13.2288896223444</v>
      </c>
      <c r="I28" s="54">
        <f t="shared" si="1"/>
        <v>252.03325500382533</v>
      </c>
      <c r="J28" s="55"/>
      <c r="K28" s="56"/>
      <c r="L28" s="41"/>
      <c r="M28" s="54">
        <f t="shared" si="2"/>
        <v>999.1296301083587</v>
      </c>
      <c r="N28" s="43">
        <v>56</v>
      </c>
      <c r="O28" s="43">
        <v>1.1</v>
      </c>
      <c r="P28" s="41"/>
      <c r="Q28" s="67">
        <f t="shared" si="7"/>
        <v>7.901908471757338</v>
      </c>
      <c r="R28" s="67">
        <f t="shared" si="3"/>
        <v>8.772278363398641</v>
      </c>
      <c r="S28" s="54">
        <f t="shared" si="8"/>
        <v>0.4466086359104135</v>
      </c>
    </row>
    <row r="29" spans="1:19" ht="12.75">
      <c r="A29" s="39" t="s">
        <v>50</v>
      </c>
      <c r="B29" s="52">
        <v>10.4</v>
      </c>
      <c r="C29" s="53">
        <f t="shared" si="4"/>
        <v>286.2</v>
      </c>
      <c r="D29" s="25">
        <v>112</v>
      </c>
      <c r="E29" s="52">
        <v>17</v>
      </c>
      <c r="F29" s="54">
        <f t="shared" si="0"/>
        <v>3.0406657291164625</v>
      </c>
      <c r="G29" s="54">
        <f t="shared" si="5"/>
        <v>994.2683873657178</v>
      </c>
      <c r="H29" s="54">
        <f t="shared" si="6"/>
        <v>9.503213726597423</v>
      </c>
      <c r="I29" s="54">
        <f t="shared" si="1"/>
        <v>261.2546264334787</v>
      </c>
      <c r="J29" s="55"/>
      <c r="K29" s="56"/>
      <c r="L29" s="65"/>
      <c r="M29" s="54">
        <f t="shared" si="2"/>
        <v>999.0847977294633</v>
      </c>
      <c r="N29" s="43">
        <v>56</v>
      </c>
      <c r="O29" s="43">
        <v>1.1</v>
      </c>
      <c r="P29" s="41"/>
      <c r="Q29" s="67">
        <f t="shared" si="7"/>
        <v>4.81641036374549</v>
      </c>
      <c r="R29" s="67">
        <f t="shared" si="3"/>
        <v>5.7316126342822145</v>
      </c>
      <c r="S29" s="54">
        <f t="shared" si="8"/>
        <v>0.4466086359104135</v>
      </c>
    </row>
    <row r="30" spans="1:19" ht="12.75">
      <c r="A30" s="39" t="s">
        <v>51</v>
      </c>
      <c r="B30" s="52">
        <v>15.2</v>
      </c>
      <c r="C30" s="53">
        <f t="shared" si="4"/>
        <v>301.4</v>
      </c>
      <c r="D30" s="25">
        <v>80</v>
      </c>
      <c r="E30" s="52">
        <v>-19</v>
      </c>
      <c r="F30" s="54">
        <f t="shared" si="0"/>
        <v>-4.948635947748781</v>
      </c>
      <c r="G30" s="54">
        <f t="shared" si="5"/>
        <v>989.319751417969</v>
      </c>
      <c r="H30" s="54">
        <f t="shared" si="6"/>
        <v>11.998864906163831</v>
      </c>
      <c r="I30" s="54">
        <f t="shared" si="1"/>
        <v>275.40816759626114</v>
      </c>
      <c r="J30" s="55"/>
      <c r="K30" s="56"/>
      <c r="L30" s="41"/>
      <c r="M30" s="54">
        <f t="shared" si="2"/>
        <v>999.0192734833853</v>
      </c>
      <c r="N30" s="43">
        <v>56</v>
      </c>
      <c r="O30" s="43">
        <v>1.1</v>
      </c>
      <c r="P30" s="41"/>
      <c r="Q30" s="67">
        <f t="shared" si="7"/>
        <v>9.699522065416318</v>
      </c>
      <c r="R30" s="67">
        <f t="shared" si="3"/>
        <v>10.680248582031027</v>
      </c>
      <c r="S30" s="54">
        <f t="shared" si="8"/>
        <v>0.4466086359104135</v>
      </c>
    </row>
    <row r="31" spans="1:19" ht="12.75">
      <c r="A31" s="39" t="s">
        <v>52</v>
      </c>
      <c r="B31" s="52">
        <v>13</v>
      </c>
      <c r="C31" s="53">
        <f t="shared" si="4"/>
        <v>314.4</v>
      </c>
      <c r="D31" s="25">
        <v>58</v>
      </c>
      <c r="E31" s="52">
        <v>1</v>
      </c>
      <c r="F31" s="54">
        <f t="shared" si="0"/>
        <v>0.22688128368468566</v>
      </c>
      <c r="G31" s="54">
        <f t="shared" si="5"/>
        <v>989.5466327016536</v>
      </c>
      <c r="H31" s="54">
        <f t="shared" si="6"/>
        <v>18.88676612067686</v>
      </c>
      <c r="I31" s="54">
        <f t="shared" si="1"/>
        <v>286.43111374247013</v>
      </c>
      <c r="J31" s="55"/>
      <c r="K31" s="56"/>
      <c r="L31" s="41"/>
      <c r="M31" s="54">
        <f t="shared" si="2"/>
        <v>998.963233009766</v>
      </c>
      <c r="N31" s="43">
        <v>56</v>
      </c>
      <c r="O31" s="43">
        <v>1.1</v>
      </c>
      <c r="P31" s="41"/>
      <c r="Q31" s="67">
        <f t="shared" si="7"/>
        <v>9.416600308112379</v>
      </c>
      <c r="R31" s="67">
        <f t="shared" si="3"/>
        <v>10.453367298346393</v>
      </c>
      <c r="S31" s="54">
        <f t="shared" si="8"/>
        <v>0.4466086359104135</v>
      </c>
    </row>
    <row r="32" spans="1:19" ht="12.75">
      <c r="A32" s="39" t="s">
        <v>53</v>
      </c>
      <c r="B32" s="52">
        <v>14.3</v>
      </c>
      <c r="C32" s="53">
        <f t="shared" si="4"/>
        <v>328.7</v>
      </c>
      <c r="D32" s="25">
        <v>68</v>
      </c>
      <c r="E32" s="52">
        <v>-4</v>
      </c>
      <c r="F32" s="54">
        <f t="shared" si="0"/>
        <v>-0.9975175745409919</v>
      </c>
      <c r="G32" s="54">
        <f t="shared" si="5"/>
        <v>988.5491151271126</v>
      </c>
      <c r="H32" s="54">
        <f t="shared" si="6"/>
        <v>24.230591329999637</v>
      </c>
      <c r="I32" s="54">
        <f t="shared" si="1"/>
        <v>299.6575452650195</v>
      </c>
      <c r="J32" s="55"/>
      <c r="K32" s="56"/>
      <c r="L32" s="65"/>
      <c r="M32" s="54">
        <f t="shared" si="2"/>
        <v>998.9015884887847</v>
      </c>
      <c r="N32" s="43">
        <v>56</v>
      </c>
      <c r="O32" s="43">
        <v>1.1</v>
      </c>
      <c r="P32" s="41"/>
      <c r="Q32" s="60">
        <f t="shared" si="7"/>
        <v>10.352473361672082</v>
      </c>
      <c r="R32" s="60">
        <f t="shared" si="3"/>
        <v>11.4508848728874</v>
      </c>
      <c r="S32" s="54">
        <f t="shared" si="8"/>
        <v>0.4466086359104135</v>
      </c>
    </row>
    <row r="33" spans="1:19" ht="12.75">
      <c r="A33" s="39" t="s">
        <v>54</v>
      </c>
      <c r="B33" s="52">
        <v>11.3</v>
      </c>
      <c r="C33" s="53">
        <f t="shared" si="4"/>
        <v>340</v>
      </c>
      <c r="D33" s="25">
        <v>86</v>
      </c>
      <c r="E33" s="52">
        <v>1</v>
      </c>
      <c r="F33" s="54">
        <f t="shared" si="0"/>
        <v>0.1972121927413037</v>
      </c>
      <c r="G33" s="54">
        <f t="shared" si="5"/>
        <v>988.7463273198539</v>
      </c>
      <c r="H33" s="54">
        <f t="shared" si="6"/>
        <v>25.01871942929654</v>
      </c>
      <c r="I33" s="54">
        <f t="shared" si="1"/>
        <v>310.92830218060124</v>
      </c>
      <c r="J33" s="55"/>
      <c r="K33" s="56"/>
      <c r="L33" s="65"/>
      <c r="M33" s="54">
        <f t="shared" si="2"/>
        <v>998.8528763847925</v>
      </c>
      <c r="N33" s="43">
        <v>56</v>
      </c>
      <c r="O33" s="43">
        <v>1.1</v>
      </c>
      <c r="P33" s="41"/>
      <c r="Q33" s="54">
        <f t="shared" si="7"/>
        <v>10.106549064938577</v>
      </c>
      <c r="R33" s="60">
        <f t="shared" si="3"/>
        <v>11.25367268014611</v>
      </c>
      <c r="S33" s="54">
        <f t="shared" si="8"/>
        <v>0.4466086359104135</v>
      </c>
    </row>
    <row r="34" spans="1:19" ht="12.75">
      <c r="A34" s="39" t="s">
        <v>55</v>
      </c>
      <c r="B34" s="52">
        <v>11</v>
      </c>
      <c r="C34" s="53">
        <f t="shared" si="4"/>
        <v>351</v>
      </c>
      <c r="D34" s="25">
        <v>69</v>
      </c>
      <c r="E34" s="52">
        <v>-7.5</v>
      </c>
      <c r="F34" s="54">
        <f t="shared" si="0"/>
        <v>-1.4357881144205673</v>
      </c>
      <c r="G34" s="54">
        <f t="shared" si="5"/>
        <v>987.3105392054333</v>
      </c>
      <c r="H34" s="54">
        <f t="shared" si="6"/>
        <v>28.927042111931865</v>
      </c>
      <c r="I34" s="54">
        <f t="shared" si="1"/>
        <v>321.10983086242925</v>
      </c>
      <c r="J34" s="55"/>
      <c r="K34" s="56"/>
      <c r="L34" s="41" t="s">
        <v>551</v>
      </c>
      <c r="M34" s="54">
        <f t="shared" si="2"/>
        <v>998.8054575224992</v>
      </c>
      <c r="N34" s="43">
        <v>56</v>
      </c>
      <c r="O34" s="43">
        <v>1.1</v>
      </c>
      <c r="P34" s="41"/>
      <c r="Q34" s="60">
        <f t="shared" si="7"/>
        <v>11.494918317065867</v>
      </c>
      <c r="R34" s="60">
        <f t="shared" si="3"/>
        <v>12.689460794566685</v>
      </c>
      <c r="S34" s="54">
        <f t="shared" si="8"/>
        <v>0.4466086359104135</v>
      </c>
    </row>
    <row r="35" spans="1:19" ht="12.75">
      <c r="A35" s="39" t="s">
        <v>56</v>
      </c>
      <c r="B35" s="52">
        <v>17.4</v>
      </c>
      <c r="C35" s="53">
        <f t="shared" si="4"/>
        <v>368.4</v>
      </c>
      <c r="D35" s="25">
        <v>79</v>
      </c>
      <c r="E35" s="52">
        <v>1.5</v>
      </c>
      <c r="F35" s="54">
        <f t="shared" si="0"/>
        <v>0.45547890055699275</v>
      </c>
      <c r="G35" s="54">
        <f t="shared" si="5"/>
        <v>987.7660181059903</v>
      </c>
      <c r="H35" s="54">
        <f t="shared" si="6"/>
        <v>32.245980924181254</v>
      </c>
      <c r="I35" s="54">
        <f t="shared" si="1"/>
        <v>338.1842908577466</v>
      </c>
      <c r="J35" s="55"/>
      <c r="K35" s="56"/>
      <c r="L35" s="65"/>
      <c r="M35" s="54">
        <f t="shared" si="2"/>
        <v>998.7304495039625</v>
      </c>
      <c r="N35" s="43">
        <v>56</v>
      </c>
      <c r="O35" s="43">
        <v>1.1</v>
      </c>
      <c r="P35" s="41"/>
      <c r="Q35" s="54">
        <f t="shared" si="7"/>
        <v>10.964431397972248</v>
      </c>
      <c r="R35" s="60">
        <f t="shared" si="3"/>
        <v>12.23398189400973</v>
      </c>
      <c r="S35" s="54">
        <f t="shared" si="8"/>
        <v>0.4466086359104135</v>
      </c>
    </row>
    <row r="36" spans="1:19" ht="12.75">
      <c r="A36" s="39" t="s">
        <v>57</v>
      </c>
      <c r="B36" s="52">
        <v>21.3</v>
      </c>
      <c r="C36" s="53">
        <f t="shared" si="4"/>
        <v>389.7</v>
      </c>
      <c r="D36" s="25">
        <v>79</v>
      </c>
      <c r="E36" s="52">
        <v>-1</v>
      </c>
      <c r="F36" s="54">
        <f t="shared" si="0"/>
        <v>-0.3717362571141388</v>
      </c>
      <c r="G36" s="54">
        <f t="shared" si="5"/>
        <v>987.3942818488762</v>
      </c>
      <c r="H36" s="54">
        <f t="shared" si="6"/>
        <v>36.3095935235432</v>
      </c>
      <c r="I36" s="54">
        <f t="shared" si="1"/>
        <v>359.0897653751416</v>
      </c>
      <c r="J36" s="55"/>
      <c r="K36" s="56"/>
      <c r="L36" s="41"/>
      <c r="M36" s="54">
        <f t="shared" si="2"/>
        <v>998.6386293433401</v>
      </c>
      <c r="N36" s="43">
        <v>56</v>
      </c>
      <c r="O36" s="43">
        <v>1.1</v>
      </c>
      <c r="P36" s="41"/>
      <c r="Q36" s="54">
        <f t="shared" si="7"/>
        <v>11.24434749446391</v>
      </c>
      <c r="R36" s="60">
        <f t="shared" si="3"/>
        <v>12.605718151123824</v>
      </c>
      <c r="S36" s="54">
        <f t="shared" si="8"/>
        <v>0.4466086359104135</v>
      </c>
    </row>
    <row r="37" spans="1:19" ht="12.75">
      <c r="A37" s="39" t="s">
        <v>131</v>
      </c>
      <c r="B37" s="52">
        <v>10.9</v>
      </c>
      <c r="C37" s="53">
        <f t="shared" si="4"/>
        <v>400.59999999999997</v>
      </c>
      <c r="D37" s="25">
        <v>76</v>
      </c>
      <c r="E37" s="52">
        <v>-0.5</v>
      </c>
      <c r="F37" s="54">
        <f t="shared" si="0"/>
        <v>-0.09511923693227589</v>
      </c>
      <c r="G37" s="54">
        <f t="shared" si="5"/>
        <v>987.2991626119439</v>
      </c>
      <c r="H37" s="54">
        <f t="shared" si="6"/>
        <v>38.94644177865459</v>
      </c>
      <c r="I37" s="54">
        <f t="shared" si="1"/>
        <v>369.6655860813696</v>
      </c>
      <c r="J37" s="55"/>
      <c r="K37" s="56"/>
      <c r="L37" s="65"/>
      <c r="M37" s="54">
        <f t="shared" si="2"/>
        <v>998.5916415616131</v>
      </c>
      <c r="N37" s="43">
        <v>56</v>
      </c>
      <c r="O37" s="43">
        <v>1.1</v>
      </c>
      <c r="P37" s="41"/>
      <c r="Q37" s="54">
        <f t="shared" si="7"/>
        <v>11.292478949669203</v>
      </c>
      <c r="R37" s="60">
        <f t="shared" si="3"/>
        <v>12.70083738805613</v>
      </c>
      <c r="S37" s="54">
        <f t="shared" si="8"/>
        <v>0.4466086359104135</v>
      </c>
    </row>
    <row r="38" spans="1:19" ht="12.75">
      <c r="A38" s="39" t="s">
        <v>132</v>
      </c>
      <c r="B38" s="52">
        <v>13.1</v>
      </c>
      <c r="C38" s="53">
        <f t="shared" si="4"/>
        <v>413.7</v>
      </c>
      <c r="D38" s="25">
        <v>28</v>
      </c>
      <c r="E38" s="52">
        <v>-5</v>
      </c>
      <c r="F38" s="54">
        <f t="shared" si="0"/>
        <v>-1.141740229994322</v>
      </c>
      <c r="G38" s="54">
        <f t="shared" si="5"/>
        <v>986.1574223819496</v>
      </c>
      <c r="H38" s="54">
        <f t="shared" si="6"/>
        <v>50.4690407888106</v>
      </c>
      <c r="I38" s="54">
        <f t="shared" si="1"/>
        <v>375.7922606523228</v>
      </c>
      <c r="J38" s="55"/>
      <c r="K38" s="56"/>
      <c r="L38" s="41" t="s">
        <v>133</v>
      </c>
      <c r="M38" s="54">
        <f t="shared" si="2"/>
        <v>998.5351700074274</v>
      </c>
      <c r="N38" s="43">
        <v>56</v>
      </c>
      <c r="O38" s="43">
        <v>1.1</v>
      </c>
      <c r="P38" s="41"/>
      <c r="Q38" s="54">
        <f t="shared" si="7"/>
        <v>12.37774762547781</v>
      </c>
      <c r="R38" s="60">
        <f t="shared" si="3"/>
        <v>13.842577618050427</v>
      </c>
      <c r="S38" s="54">
        <f t="shared" si="8"/>
        <v>0.4466086359104135</v>
      </c>
    </row>
    <row r="39" spans="1:19" ht="12.75">
      <c r="A39" s="39" t="s">
        <v>134</v>
      </c>
      <c r="B39" s="52">
        <v>7</v>
      </c>
      <c r="C39" s="53">
        <f t="shared" si="4"/>
        <v>420.7</v>
      </c>
      <c r="D39" s="25">
        <v>54</v>
      </c>
      <c r="E39" s="52">
        <v>-5</v>
      </c>
      <c r="F39" s="54">
        <f t="shared" si="0"/>
        <v>-0.6100901992336072</v>
      </c>
      <c r="G39" s="54">
        <f t="shared" si="5"/>
        <v>985.547332182716</v>
      </c>
      <c r="H39" s="54">
        <f t="shared" si="6"/>
        <v>54.56788065246257</v>
      </c>
      <c r="I39" s="54">
        <f t="shared" si="1"/>
        <v>381.43382973555987</v>
      </c>
      <c r="J39" s="55"/>
      <c r="K39" s="56"/>
      <c r="L39" s="41" t="s">
        <v>127</v>
      </c>
      <c r="M39" s="54">
        <f t="shared" si="2"/>
        <v>998.5049943677863</v>
      </c>
      <c r="N39" s="43">
        <v>56</v>
      </c>
      <c r="O39" s="43">
        <v>1.1</v>
      </c>
      <c r="P39" s="41"/>
      <c r="Q39" s="54">
        <f t="shared" si="7"/>
        <v>12.957662185070262</v>
      </c>
      <c r="R39" s="60">
        <f t="shared" si="3"/>
        <v>14.45266781728401</v>
      </c>
      <c r="S39" s="54">
        <f t="shared" si="8"/>
        <v>0.4466086359104135</v>
      </c>
    </row>
    <row r="40" spans="1:19" ht="12.75">
      <c r="A40" s="39" t="s">
        <v>135</v>
      </c>
      <c r="B40" s="52">
        <v>7.8</v>
      </c>
      <c r="C40" s="53">
        <f t="shared" si="4"/>
        <v>428.5</v>
      </c>
      <c r="D40" s="25">
        <v>64</v>
      </c>
      <c r="E40" s="52">
        <v>-3</v>
      </c>
      <c r="F40" s="54">
        <f t="shared" si="0"/>
        <v>-0.4082204586949619</v>
      </c>
      <c r="G40" s="54">
        <f t="shared" si="5"/>
        <v>985.1391117240211</v>
      </c>
      <c r="H40" s="54">
        <f t="shared" si="6"/>
        <v>57.98248957253145</v>
      </c>
      <c r="I40" s="54">
        <f t="shared" si="1"/>
        <v>388.434815521868</v>
      </c>
      <c r="J40" s="55"/>
      <c r="K40" s="56"/>
      <c r="L40" s="41" t="s">
        <v>127</v>
      </c>
      <c r="M40" s="54">
        <f t="shared" si="2"/>
        <v>998.4713700836146</v>
      </c>
      <c r="N40" s="43">
        <v>56</v>
      </c>
      <c r="O40" s="43">
        <v>1.1</v>
      </c>
      <c r="P40" s="41"/>
      <c r="Q40" s="54">
        <f t="shared" si="7"/>
        <v>13.332258359593538</v>
      </c>
      <c r="R40" s="60">
        <f t="shared" si="3"/>
        <v>14.860888275978937</v>
      </c>
      <c r="S40" s="54">
        <f t="shared" si="8"/>
        <v>0.4466086359104135</v>
      </c>
    </row>
    <row r="41" spans="1:19" ht="12.75">
      <c r="A41" s="39" t="s">
        <v>136</v>
      </c>
      <c r="B41" s="52">
        <v>6.5</v>
      </c>
      <c r="C41" s="53">
        <f t="shared" si="4"/>
        <v>435</v>
      </c>
      <c r="D41" s="25">
        <v>64</v>
      </c>
      <c r="E41" s="52">
        <v>2.5</v>
      </c>
      <c r="F41" s="54">
        <f t="shared" si="0"/>
        <v>0.283526017874684</v>
      </c>
      <c r="G41" s="54">
        <f t="shared" si="5"/>
        <v>985.4226377418958</v>
      </c>
      <c r="H41" s="54">
        <f t="shared" si="6"/>
        <v>60.829190017382224</v>
      </c>
      <c r="I41" s="54">
        <f t="shared" si="1"/>
        <v>394.27141637977104</v>
      </c>
      <c r="J41" s="55"/>
      <c r="K41" s="56"/>
      <c r="L41" s="41" t="s">
        <v>127</v>
      </c>
      <c r="M41" s="54">
        <f t="shared" si="2"/>
        <v>998.443349846805</v>
      </c>
      <c r="N41" s="43">
        <v>56</v>
      </c>
      <c r="O41" s="43">
        <v>1.1</v>
      </c>
      <c r="P41" s="41"/>
      <c r="Q41" s="54">
        <f t="shared" si="7"/>
        <v>13.020712104909194</v>
      </c>
      <c r="R41" s="60">
        <f t="shared" si="3"/>
        <v>14.577362258104245</v>
      </c>
      <c r="S41" s="54">
        <f t="shared" si="8"/>
        <v>0.4466086359104135</v>
      </c>
    </row>
    <row r="42" spans="1:19" ht="12.75">
      <c r="A42" s="39" t="s">
        <v>137</v>
      </c>
      <c r="B42" s="52">
        <v>8.1</v>
      </c>
      <c r="C42" s="53">
        <f t="shared" si="4"/>
        <v>443.1</v>
      </c>
      <c r="D42" s="25">
        <v>64</v>
      </c>
      <c r="E42" s="52">
        <v>-3.5</v>
      </c>
      <c r="F42" s="54">
        <f t="shared" si="0"/>
        <v>-0.49449317023234063</v>
      </c>
      <c r="G42" s="54">
        <f t="shared" si="5"/>
        <v>984.9281445716634</v>
      </c>
      <c r="H42" s="54">
        <f t="shared" si="6"/>
        <v>64.37337333687988</v>
      </c>
      <c r="I42" s="54">
        <f t="shared" si="1"/>
        <v>401.53806905499835</v>
      </c>
      <c r="J42" s="55"/>
      <c r="K42" s="56"/>
      <c r="L42" s="41" t="s">
        <v>127</v>
      </c>
      <c r="M42" s="54">
        <f t="shared" si="2"/>
        <v>998.4084323209345</v>
      </c>
      <c r="N42" s="43">
        <v>56</v>
      </c>
      <c r="O42" s="43">
        <v>1.1</v>
      </c>
      <c r="P42" s="41"/>
      <c r="Q42" s="54">
        <f t="shared" si="7"/>
        <v>13.480287749271042</v>
      </c>
      <c r="R42" s="60">
        <f t="shared" si="3"/>
        <v>15.071855428336562</v>
      </c>
      <c r="S42" s="54">
        <f t="shared" si="8"/>
        <v>0.4466086359104135</v>
      </c>
    </row>
    <row r="43" spans="1:19" ht="12.75">
      <c r="A43" s="43" t="s">
        <v>138</v>
      </c>
      <c r="B43" s="57">
        <v>5.7</v>
      </c>
      <c r="C43" s="58">
        <f t="shared" si="4"/>
        <v>448.8</v>
      </c>
      <c r="D43" s="25">
        <v>52</v>
      </c>
      <c r="E43" s="57">
        <v>3.5</v>
      </c>
      <c r="F43" s="60">
        <f t="shared" si="0"/>
        <v>0.3479766753486842</v>
      </c>
      <c r="G43" s="60">
        <f t="shared" si="5"/>
        <v>985.2761212470122</v>
      </c>
      <c r="H43" s="60">
        <f t="shared" si="6"/>
        <v>67.8760982495305</v>
      </c>
      <c r="I43" s="60">
        <f t="shared" si="1"/>
        <v>406.02135249681976</v>
      </c>
      <c r="J43" s="44"/>
      <c r="K43" s="61"/>
      <c r="L43" s="41" t="s">
        <v>127</v>
      </c>
      <c r="M43" s="54">
        <f t="shared" si="2"/>
        <v>998.3838607286552</v>
      </c>
      <c r="N43" s="43">
        <v>56</v>
      </c>
      <c r="O43" s="43">
        <v>1.1</v>
      </c>
      <c r="P43" s="41"/>
      <c r="Q43" s="54">
        <f t="shared" si="7"/>
        <v>13.10773948164308</v>
      </c>
      <c r="R43" s="60">
        <f t="shared" si="3"/>
        <v>14.723878752987844</v>
      </c>
      <c r="S43" s="54">
        <f t="shared" si="8"/>
        <v>0.4466086359104135</v>
      </c>
    </row>
    <row r="44" spans="1:19" ht="12.75">
      <c r="A44" s="39" t="s">
        <v>139</v>
      </c>
      <c r="B44" s="52">
        <v>7</v>
      </c>
      <c r="C44" s="53">
        <f t="shared" si="4"/>
        <v>455.8</v>
      </c>
      <c r="D44" s="59">
        <v>44</v>
      </c>
      <c r="E44" s="52">
        <v>4</v>
      </c>
      <c r="F44" s="54">
        <f t="shared" si="0"/>
        <v>0.4882953162088771</v>
      </c>
      <c r="G44" s="54">
        <f t="shared" si="5"/>
        <v>985.7644165632211</v>
      </c>
      <c r="H44" s="54">
        <f t="shared" si="6"/>
        <v>72.89921092270292</v>
      </c>
      <c r="I44" s="54">
        <f t="shared" si="1"/>
        <v>410.87211601989355</v>
      </c>
      <c r="J44" s="55"/>
      <c r="K44" s="56"/>
      <c r="L44" s="41" t="s">
        <v>127</v>
      </c>
      <c r="M44" s="54">
        <f t="shared" si="2"/>
        <v>998.3536850890141</v>
      </c>
      <c r="N44" s="43">
        <v>56</v>
      </c>
      <c r="O44" s="43">
        <v>1.1</v>
      </c>
      <c r="P44" s="41"/>
      <c r="Q44" s="54">
        <f t="shared" si="7"/>
        <v>12.589268525793045</v>
      </c>
      <c r="R44" s="60">
        <f t="shared" si="3"/>
        <v>14.235583436778938</v>
      </c>
      <c r="S44" s="54">
        <f t="shared" si="8"/>
        <v>0.4466086359104135</v>
      </c>
    </row>
    <row r="45" spans="1:19" ht="12.75">
      <c r="A45" s="39" t="s">
        <v>140</v>
      </c>
      <c r="B45" s="52">
        <v>8.4</v>
      </c>
      <c r="C45" s="53">
        <f t="shared" si="4"/>
        <v>464.2</v>
      </c>
      <c r="D45" s="25">
        <v>58</v>
      </c>
      <c r="E45" s="52">
        <v>5</v>
      </c>
      <c r="F45" s="54">
        <f t="shared" si="0"/>
        <v>0.7321082390803286</v>
      </c>
      <c r="G45" s="54">
        <f t="shared" si="5"/>
        <v>986.4965248023013</v>
      </c>
      <c r="H45" s="54">
        <f t="shared" si="6"/>
        <v>77.33359411884761</v>
      </c>
      <c r="I45" s="54">
        <f t="shared" si="1"/>
        <v>417.96861256368334</v>
      </c>
      <c r="J45" s="55"/>
      <c r="K45" s="56"/>
      <c r="L45" s="41" t="s">
        <v>127</v>
      </c>
      <c r="M45" s="54">
        <f t="shared" si="2"/>
        <v>998.3174743214447</v>
      </c>
      <c r="N45" s="43">
        <v>56</v>
      </c>
      <c r="O45" s="43">
        <v>1.1</v>
      </c>
      <c r="P45" s="41"/>
      <c r="Q45" s="54">
        <f t="shared" si="7"/>
        <v>11.820949519143369</v>
      </c>
      <c r="R45" s="60">
        <f t="shared" si="3"/>
        <v>13.503475197698663</v>
      </c>
      <c r="S45" s="54">
        <f t="shared" si="8"/>
        <v>0.4466086359104135</v>
      </c>
    </row>
    <row r="46" spans="1:19" ht="12.75">
      <c r="A46" s="39" t="s">
        <v>141</v>
      </c>
      <c r="B46" s="52">
        <v>5.5</v>
      </c>
      <c r="C46" s="53">
        <f t="shared" si="4"/>
        <v>469.7</v>
      </c>
      <c r="D46" s="25">
        <v>62</v>
      </c>
      <c r="E46" s="52">
        <v>10</v>
      </c>
      <c r="F46" s="54">
        <f t="shared" si="0"/>
        <v>0.9550649771681168</v>
      </c>
      <c r="G46" s="54">
        <f t="shared" si="5"/>
        <v>987.4515897794695</v>
      </c>
      <c r="H46" s="54">
        <f t="shared" si="6"/>
        <v>79.87645991052428</v>
      </c>
      <c r="I46" s="54">
        <f t="shared" si="1"/>
        <v>422.7510475559135</v>
      </c>
      <c r="J46" s="55"/>
      <c r="K46" s="56"/>
      <c r="L46" s="41" t="s">
        <v>142</v>
      </c>
      <c r="M46" s="54">
        <f t="shared" si="2"/>
        <v>998.293764890298</v>
      </c>
      <c r="N46" s="43">
        <v>56</v>
      </c>
      <c r="O46" s="43">
        <v>1.1</v>
      </c>
      <c r="P46" s="41"/>
      <c r="Q46" s="54">
        <f t="shared" si="7"/>
        <v>10.84217511082852</v>
      </c>
      <c r="R46" s="60">
        <f t="shared" si="3"/>
        <v>12.548410220530513</v>
      </c>
      <c r="S46" s="54">
        <f t="shared" si="8"/>
        <v>0.4466086359104135</v>
      </c>
    </row>
    <row r="47" spans="1:19" ht="12.75">
      <c r="A47" s="39" t="s">
        <v>143</v>
      </c>
      <c r="B47" s="52">
        <v>16</v>
      </c>
      <c r="C47" s="53">
        <f t="shared" si="4"/>
        <v>485.7</v>
      </c>
      <c r="D47" s="25">
        <v>95</v>
      </c>
      <c r="E47" s="52">
        <v>-13</v>
      </c>
      <c r="F47" s="54">
        <f t="shared" si="0"/>
        <v>-3.59921686950184</v>
      </c>
      <c r="G47" s="54">
        <f t="shared" si="5"/>
        <v>983.8523729099677</v>
      </c>
      <c r="H47" s="54">
        <f t="shared" si="6"/>
        <v>78.51770876320522</v>
      </c>
      <c r="I47" s="54">
        <f t="shared" si="1"/>
        <v>438.2816442362073</v>
      </c>
      <c r="J47" s="55"/>
      <c r="K47" s="56"/>
      <c r="L47" s="41" t="s">
        <v>144</v>
      </c>
      <c r="M47" s="54">
        <f t="shared" si="2"/>
        <v>998.2247919996896</v>
      </c>
      <c r="N47" s="43">
        <v>56</v>
      </c>
      <c r="O47" s="43">
        <v>1.1</v>
      </c>
      <c r="P47" s="41"/>
      <c r="Q47" s="54">
        <f t="shared" si="7"/>
        <v>14.372419089721916</v>
      </c>
      <c r="R47" s="60">
        <f t="shared" si="3"/>
        <v>16.1476270900323</v>
      </c>
      <c r="S47" s="54">
        <f t="shared" si="8"/>
        <v>0.4466086359104135</v>
      </c>
    </row>
    <row r="48" spans="1:19" ht="12.75">
      <c r="A48" s="39" t="s">
        <v>145</v>
      </c>
      <c r="B48" s="52">
        <v>17.5</v>
      </c>
      <c r="C48" s="53">
        <f t="shared" si="4"/>
        <v>503.2</v>
      </c>
      <c r="D48" s="25">
        <v>105</v>
      </c>
      <c r="E48" s="52">
        <v>-10</v>
      </c>
      <c r="F48" s="54">
        <f t="shared" si="0"/>
        <v>-3.038843109171281</v>
      </c>
      <c r="G48" s="54">
        <f t="shared" si="5"/>
        <v>980.8135298007965</v>
      </c>
      <c r="H48" s="54">
        <f t="shared" si="6"/>
        <v>74.05718622393209</v>
      </c>
      <c r="I48" s="54">
        <f t="shared" si="1"/>
        <v>454.92854098108074</v>
      </c>
      <c r="J48" s="55"/>
      <c r="K48" s="56"/>
      <c r="L48" s="41"/>
      <c r="M48" s="54">
        <f t="shared" si="2"/>
        <v>998.1493529005867</v>
      </c>
      <c r="N48" s="43">
        <v>56</v>
      </c>
      <c r="O48" s="43">
        <v>1.1</v>
      </c>
      <c r="P48" s="41"/>
      <c r="Q48" s="54">
        <f t="shared" si="7"/>
        <v>17.33582309979022</v>
      </c>
      <c r="R48" s="60">
        <f t="shared" si="3"/>
        <v>19.18647019920354</v>
      </c>
      <c r="S48" s="54">
        <f t="shared" si="8"/>
        <v>0.4466086359104135</v>
      </c>
    </row>
    <row r="49" spans="1:19" ht="12.75">
      <c r="A49" s="39" t="s">
        <v>146</v>
      </c>
      <c r="B49" s="52">
        <v>16</v>
      </c>
      <c r="C49" s="53">
        <f t="shared" si="4"/>
        <v>519.2</v>
      </c>
      <c r="D49" s="25">
        <v>103</v>
      </c>
      <c r="E49" s="52">
        <v>-7.5</v>
      </c>
      <c r="F49" s="54">
        <f t="shared" si="0"/>
        <v>-2.088419075520825</v>
      </c>
      <c r="G49" s="54">
        <f t="shared" si="5"/>
        <v>978.7251107252756</v>
      </c>
      <c r="H49" s="54">
        <f t="shared" si="6"/>
        <v>70.48876115369457</v>
      </c>
      <c r="I49" s="54">
        <f t="shared" si="1"/>
        <v>470.3850880820054</v>
      </c>
      <c r="J49" s="55"/>
      <c r="K49" s="56"/>
      <c r="L49" s="41"/>
      <c r="M49" s="54">
        <f t="shared" si="2"/>
        <v>998.0803800099783</v>
      </c>
      <c r="N49" s="43">
        <v>56</v>
      </c>
      <c r="O49" s="43">
        <v>1.1</v>
      </c>
      <c r="P49" s="41"/>
      <c r="Q49" s="54">
        <f t="shared" si="7"/>
        <v>19.355269284702672</v>
      </c>
      <c r="R49" s="60">
        <f t="shared" si="3"/>
        <v>21.274889274724387</v>
      </c>
      <c r="S49" s="54">
        <f t="shared" si="8"/>
        <v>0.4466086359104135</v>
      </c>
    </row>
    <row r="50" spans="1:19" ht="12.75">
      <c r="A50" s="39" t="s">
        <v>147</v>
      </c>
      <c r="B50" s="52">
        <v>18.8</v>
      </c>
      <c r="C50" s="53">
        <f t="shared" si="4"/>
        <v>538</v>
      </c>
      <c r="D50" s="25">
        <v>106</v>
      </c>
      <c r="E50" s="52">
        <v>-4</v>
      </c>
      <c r="F50" s="54">
        <f t="shared" si="0"/>
        <v>-1.3114217063895557</v>
      </c>
      <c r="G50" s="54">
        <f t="shared" si="5"/>
        <v>977.4136890188861</v>
      </c>
      <c r="H50" s="54">
        <f t="shared" si="6"/>
        <v>65.31940191274634</v>
      </c>
      <c r="I50" s="54">
        <f t="shared" si="1"/>
        <v>488.4127861642907</v>
      </c>
      <c r="J50" s="55"/>
      <c r="K50" s="56"/>
      <c r="L50" s="41"/>
      <c r="M50" s="54">
        <f t="shared" si="2"/>
        <v>997.9993368635133</v>
      </c>
      <c r="N50" s="43">
        <v>56</v>
      </c>
      <c r="O50" s="43">
        <v>1.1</v>
      </c>
      <c r="P50" s="41"/>
      <c r="Q50" s="54">
        <f t="shared" si="7"/>
        <v>20.58564784462726</v>
      </c>
      <c r="R50" s="60">
        <f t="shared" si="3"/>
        <v>22.58631098111391</v>
      </c>
      <c r="S50" s="54">
        <f t="shared" si="8"/>
        <v>0.4466086359104135</v>
      </c>
    </row>
    <row r="51" spans="1:19" ht="12.75">
      <c r="A51" s="39" t="s">
        <v>148</v>
      </c>
      <c r="B51" s="52">
        <v>15</v>
      </c>
      <c r="C51" s="53">
        <f t="shared" si="4"/>
        <v>553</v>
      </c>
      <c r="D51" s="25">
        <v>105</v>
      </c>
      <c r="E51" s="52">
        <v>0</v>
      </c>
      <c r="F51" s="54">
        <f t="shared" si="0"/>
        <v>0</v>
      </c>
      <c r="G51" s="54">
        <f t="shared" si="5"/>
        <v>977.4136890188861</v>
      </c>
      <c r="H51" s="54">
        <f t="shared" si="6"/>
        <v>61.43711623620853</v>
      </c>
      <c r="I51" s="54">
        <f t="shared" si="1"/>
        <v>502.9016735586267</v>
      </c>
      <c r="J51" s="55"/>
      <c r="K51" s="56"/>
      <c r="L51" s="41"/>
      <c r="M51" s="54">
        <f t="shared" si="2"/>
        <v>997.9346747785679</v>
      </c>
      <c r="N51" s="43">
        <v>56</v>
      </c>
      <c r="O51" s="43">
        <v>1.1</v>
      </c>
      <c r="P51" s="41"/>
      <c r="Q51" s="54">
        <f t="shared" si="7"/>
        <v>20.52098575968182</v>
      </c>
      <c r="R51" s="60">
        <f t="shared" si="3"/>
        <v>22.58631098111391</v>
      </c>
      <c r="S51" s="54">
        <f t="shared" si="8"/>
        <v>0.4466086359104135</v>
      </c>
    </row>
    <row r="52" spans="1:19" ht="12.75">
      <c r="A52" s="39" t="s">
        <v>149</v>
      </c>
      <c r="B52" s="52">
        <v>16.3</v>
      </c>
      <c r="C52" s="53">
        <f t="shared" si="4"/>
        <v>569.3</v>
      </c>
      <c r="D52" s="25">
        <v>102</v>
      </c>
      <c r="E52" s="52">
        <v>-6</v>
      </c>
      <c r="F52" s="54">
        <f t="shared" si="0"/>
        <v>-1.7038139512627515</v>
      </c>
      <c r="G52" s="54">
        <f t="shared" si="5"/>
        <v>975.7098750676233</v>
      </c>
      <c r="H52" s="54">
        <f t="shared" si="6"/>
        <v>58.06672075642134</v>
      </c>
      <c r="I52" s="54">
        <f t="shared" si="1"/>
        <v>518.7581376136836</v>
      </c>
      <c r="J52" s="55"/>
      <c r="K52" s="56"/>
      <c r="L52" s="41" t="s">
        <v>144</v>
      </c>
      <c r="M52" s="54">
        <f t="shared" si="2"/>
        <v>997.8644086462606</v>
      </c>
      <c r="N52" s="43">
        <v>56</v>
      </c>
      <c r="O52" s="43">
        <v>1.1</v>
      </c>
      <c r="P52" s="41"/>
      <c r="Q52" s="54">
        <f t="shared" si="7"/>
        <v>22.154533578637256</v>
      </c>
      <c r="R52" s="60">
        <f t="shared" si="3"/>
        <v>24.29012493237667</v>
      </c>
      <c r="S52" s="54">
        <f t="shared" si="8"/>
        <v>0.4466086359104135</v>
      </c>
    </row>
    <row r="53" spans="1:19" ht="12.75">
      <c r="A53" s="39" t="s">
        <v>150</v>
      </c>
      <c r="B53" s="52">
        <v>13.7</v>
      </c>
      <c r="C53" s="53">
        <f t="shared" si="4"/>
        <v>583</v>
      </c>
      <c r="D53" s="25">
        <v>102</v>
      </c>
      <c r="E53" s="52">
        <v>2</v>
      </c>
      <c r="F53" s="54">
        <f t="shared" si="0"/>
        <v>0.47812310482426323</v>
      </c>
      <c r="G53" s="54">
        <f t="shared" si="5"/>
        <v>976.1879981724476</v>
      </c>
      <c r="H53" s="54">
        <f t="shared" si="6"/>
        <v>55.220065754545146</v>
      </c>
      <c r="I53" s="54">
        <f t="shared" si="1"/>
        <v>532.1505964468079</v>
      </c>
      <c r="J53" s="55"/>
      <c r="K53" s="56"/>
      <c r="L53" s="41"/>
      <c r="M53" s="54">
        <f t="shared" si="2"/>
        <v>997.8053506086771</v>
      </c>
      <c r="N53" s="43">
        <v>56</v>
      </c>
      <c r="O53" s="43">
        <v>1.1</v>
      </c>
      <c r="P53" s="41"/>
      <c r="Q53" s="54">
        <f t="shared" si="7"/>
        <v>21.617352436229567</v>
      </c>
      <c r="R53" s="60">
        <f t="shared" si="3"/>
        <v>23.81200182755242</v>
      </c>
      <c r="S53" s="54">
        <f t="shared" si="8"/>
        <v>0.4466086359104135</v>
      </c>
    </row>
    <row r="54" spans="1:19" ht="12.75">
      <c r="A54" s="39" t="s">
        <v>151</v>
      </c>
      <c r="B54" s="52">
        <v>10.4</v>
      </c>
      <c r="C54" s="53">
        <f t="shared" si="4"/>
        <v>593.4</v>
      </c>
      <c r="D54" s="25">
        <v>100</v>
      </c>
      <c r="E54" s="52">
        <v>-1</v>
      </c>
      <c r="F54" s="54">
        <f t="shared" si="0"/>
        <v>-0.18150502694774853</v>
      </c>
      <c r="G54" s="54">
        <f t="shared" si="5"/>
        <v>976.0064931454998</v>
      </c>
      <c r="H54" s="54">
        <f t="shared" si="6"/>
        <v>53.41439976037791</v>
      </c>
      <c r="I54" s="54">
        <f t="shared" si="1"/>
        <v>542.3910371718305</v>
      </c>
      <c r="J54" s="55"/>
      <c r="K54" s="56"/>
      <c r="L54" s="41" t="s">
        <v>152</v>
      </c>
      <c r="M54" s="54">
        <f t="shared" si="2"/>
        <v>997.7605182297817</v>
      </c>
      <c r="N54" s="43">
        <v>56</v>
      </c>
      <c r="O54" s="43">
        <v>1.1</v>
      </c>
      <c r="P54" s="41"/>
      <c r="Q54" s="54">
        <f t="shared" si="7"/>
        <v>21.75402508428192</v>
      </c>
      <c r="R54" s="60">
        <f t="shared" si="3"/>
        <v>23.993506854500197</v>
      </c>
      <c r="S54" s="54">
        <f t="shared" si="8"/>
        <v>0.4466086359104135</v>
      </c>
    </row>
    <row r="55" spans="1:19" ht="12.75">
      <c r="A55" s="39" t="s">
        <v>153</v>
      </c>
      <c r="B55" s="52">
        <v>14.8</v>
      </c>
      <c r="C55" s="53">
        <f t="shared" si="4"/>
        <v>608.1999999999999</v>
      </c>
      <c r="D55" s="25">
        <v>92</v>
      </c>
      <c r="E55" s="52">
        <v>-1</v>
      </c>
      <c r="F55" s="54">
        <f t="shared" si="0"/>
        <v>-0.258295615271796</v>
      </c>
      <c r="G55" s="54">
        <f t="shared" si="5"/>
        <v>975.748197530228</v>
      </c>
      <c r="H55" s="54">
        <f t="shared" si="6"/>
        <v>52.897965876544234</v>
      </c>
      <c r="I55" s="54">
        <f t="shared" si="1"/>
        <v>557.1797686731716</v>
      </c>
      <c r="J55" s="55"/>
      <c r="K55" s="56"/>
      <c r="L55" s="41"/>
      <c r="M55" s="54">
        <f t="shared" si="2"/>
        <v>997.696718305969</v>
      </c>
      <c r="N55" s="43">
        <v>56</v>
      </c>
      <c r="O55" s="43">
        <v>1.1</v>
      </c>
      <c r="P55" s="41"/>
      <c r="Q55" s="54">
        <f t="shared" si="7"/>
        <v>21.948520775740917</v>
      </c>
      <c r="R55" s="60">
        <f t="shared" si="3"/>
        <v>24.251802469771974</v>
      </c>
      <c r="S55" s="54">
        <f t="shared" si="8"/>
        <v>0.4466086359104135</v>
      </c>
    </row>
    <row r="56" spans="1:36" s="34" customFormat="1" ht="12.75">
      <c r="A56" s="39" t="s">
        <v>154</v>
      </c>
      <c r="B56" s="59">
        <v>12.4</v>
      </c>
      <c r="C56" s="53">
        <f t="shared" si="4"/>
        <v>620.5999999999999</v>
      </c>
      <c r="D56" s="59">
        <v>88</v>
      </c>
      <c r="E56" s="57">
        <v>-0.5</v>
      </c>
      <c r="F56" s="54">
        <f t="shared" si="0"/>
        <v>-0.10820904017983679</v>
      </c>
      <c r="G56" s="54">
        <f t="shared" si="5"/>
        <v>975.6399884900482</v>
      </c>
      <c r="H56" s="54">
        <f t="shared" si="6"/>
        <v>53.33070315771813</v>
      </c>
      <c r="I56" s="54">
        <f t="shared" si="1"/>
        <v>569.5717430618275</v>
      </c>
      <c r="J56" s="44"/>
      <c r="K56" s="61"/>
      <c r="L56" s="39"/>
      <c r="M56" s="54">
        <f t="shared" si="2"/>
        <v>997.6432643157474</v>
      </c>
      <c r="N56" s="43">
        <v>56</v>
      </c>
      <c r="O56" s="43">
        <v>1.1</v>
      </c>
      <c r="P56" s="39"/>
      <c r="Q56" s="54">
        <f t="shared" si="7"/>
        <v>22.003275825699234</v>
      </c>
      <c r="R56" s="60">
        <f t="shared" si="3"/>
        <v>24.360011509951846</v>
      </c>
      <c r="S56" s="54">
        <f t="shared" si="8"/>
        <v>0.4466086359104135</v>
      </c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</row>
    <row r="57" spans="1:19" ht="12.75">
      <c r="A57" s="39" t="s">
        <v>155</v>
      </c>
      <c r="B57" s="52">
        <v>13.4</v>
      </c>
      <c r="C57" s="53">
        <f t="shared" si="4"/>
        <v>633.9999999999999</v>
      </c>
      <c r="D57" s="25">
        <v>88</v>
      </c>
      <c r="E57" s="52">
        <v>-0.5</v>
      </c>
      <c r="F57" s="54">
        <f t="shared" si="0"/>
        <v>-0.11693557567821072</v>
      </c>
      <c r="G57" s="54">
        <f t="shared" si="5"/>
        <v>975.5230529143699</v>
      </c>
      <c r="H57" s="54">
        <f t="shared" si="6"/>
        <v>53.798338606728635</v>
      </c>
      <c r="I57" s="54">
        <f t="shared" si="1"/>
        <v>582.9630702237622</v>
      </c>
      <c r="J57" s="55"/>
      <c r="K57" s="56"/>
      <c r="L57" s="41"/>
      <c r="M57" s="54">
        <f t="shared" si="2"/>
        <v>997.5854995198629</v>
      </c>
      <c r="N57" s="43">
        <v>56</v>
      </c>
      <c r="O57" s="43">
        <v>1.1</v>
      </c>
      <c r="P57" s="41"/>
      <c r="Q57" s="54">
        <f t="shared" si="7"/>
        <v>22.062446605492937</v>
      </c>
      <c r="R57" s="60">
        <f t="shared" si="3"/>
        <v>24.47694708563006</v>
      </c>
      <c r="S57" s="54">
        <f t="shared" si="8"/>
        <v>0.4466086359104135</v>
      </c>
    </row>
    <row r="58" spans="1:19" ht="12.75">
      <c r="A58" s="39" t="s">
        <v>156</v>
      </c>
      <c r="B58" s="25">
        <v>12.4</v>
      </c>
      <c r="C58" s="53">
        <f t="shared" si="4"/>
        <v>646.3999999999999</v>
      </c>
      <c r="D58" s="25">
        <v>102</v>
      </c>
      <c r="E58" s="52">
        <v>-0.5</v>
      </c>
      <c r="F58" s="54">
        <f t="shared" si="0"/>
        <v>-0.10820904017983679</v>
      </c>
      <c r="G58" s="54">
        <f t="shared" si="5"/>
        <v>975.4148438741901</v>
      </c>
      <c r="H58" s="54">
        <f t="shared" si="6"/>
        <v>51.22033180692578</v>
      </c>
      <c r="I58" s="54">
        <f t="shared" si="1"/>
        <v>595.091638636555</v>
      </c>
      <c r="J58" s="55"/>
      <c r="K58" s="56"/>
      <c r="L58" s="41"/>
      <c r="M58" s="54">
        <f t="shared" si="2"/>
        <v>997.5320455296413</v>
      </c>
      <c r="N58" s="43">
        <v>56</v>
      </c>
      <c r="O58" s="43">
        <v>1.1</v>
      </c>
      <c r="P58" s="41"/>
      <c r="Q58" s="54">
        <f t="shared" si="7"/>
        <v>22.117201655451254</v>
      </c>
      <c r="R58" s="60">
        <f t="shared" si="3"/>
        <v>24.58515612580993</v>
      </c>
      <c r="S58" s="54">
        <f t="shared" si="8"/>
        <v>0.4466086359104135</v>
      </c>
    </row>
    <row r="59" spans="1:19" ht="12.75">
      <c r="A59" s="39" t="s">
        <v>157</v>
      </c>
      <c r="B59" s="25">
        <v>10.3</v>
      </c>
      <c r="C59" s="53">
        <f t="shared" si="4"/>
        <v>656.6999999999998</v>
      </c>
      <c r="D59" s="25">
        <v>100</v>
      </c>
      <c r="E59" s="52">
        <v>4</v>
      </c>
      <c r="F59" s="54">
        <f t="shared" si="0"/>
        <v>0.7184916795644907</v>
      </c>
      <c r="G59" s="54">
        <f t="shared" si="5"/>
        <v>976.1333355537546</v>
      </c>
      <c r="H59" s="54">
        <f t="shared" si="6"/>
        <v>49.43611245875908</v>
      </c>
      <c r="I59" s="54">
        <f t="shared" si="1"/>
        <v>605.210449388023</v>
      </c>
      <c r="J59" s="55"/>
      <c r="K59" s="56"/>
      <c r="L59" s="41"/>
      <c r="M59" s="54">
        <f t="shared" si="2"/>
        <v>997.4876442313122</v>
      </c>
      <c r="N59" s="43">
        <v>56</v>
      </c>
      <c r="O59" s="43">
        <v>1.1</v>
      </c>
      <c r="P59" s="41"/>
      <c r="Q59" s="54">
        <f t="shared" si="7"/>
        <v>21.354308677557583</v>
      </c>
      <c r="R59" s="60">
        <f t="shared" si="3"/>
        <v>23.86666444624541</v>
      </c>
      <c r="S59" s="54">
        <f t="shared" si="8"/>
        <v>0.4466086359104135</v>
      </c>
    </row>
    <row r="60" spans="1:19" ht="12.75">
      <c r="A60" s="39" t="s">
        <v>158</v>
      </c>
      <c r="B60" s="25">
        <v>12</v>
      </c>
      <c r="C60" s="53">
        <f t="shared" si="4"/>
        <v>668.6999999999998</v>
      </c>
      <c r="D60" s="25">
        <v>79</v>
      </c>
      <c r="E60" s="52">
        <v>-1.5</v>
      </c>
      <c r="F60" s="54">
        <f t="shared" si="0"/>
        <v>-0.3141233796944778</v>
      </c>
      <c r="G60" s="54">
        <f t="shared" si="5"/>
        <v>975.8192121740601</v>
      </c>
      <c r="H60" s="54">
        <f t="shared" si="6"/>
        <v>51.72503577755176</v>
      </c>
      <c r="I60" s="54">
        <f t="shared" si="1"/>
        <v>616.985939039966</v>
      </c>
      <c r="J60" s="55"/>
      <c r="K60" s="56"/>
      <c r="L60" s="41"/>
      <c r="M60" s="54">
        <f t="shared" si="2"/>
        <v>997.4359145633558</v>
      </c>
      <c r="N60" s="43">
        <v>56</v>
      </c>
      <c r="O60" s="43">
        <v>1.1</v>
      </c>
      <c r="P60" s="41"/>
      <c r="Q60" s="54">
        <f t="shared" si="7"/>
        <v>21.61670238929571</v>
      </c>
      <c r="R60" s="60">
        <f t="shared" si="3"/>
        <v>24.180787825939888</v>
      </c>
      <c r="S60" s="54">
        <f t="shared" si="8"/>
        <v>0.4466086359104135</v>
      </c>
    </row>
    <row r="61" spans="1:19" ht="12.75">
      <c r="A61" s="39" t="s">
        <v>159</v>
      </c>
      <c r="B61" s="25">
        <v>12.5</v>
      </c>
      <c r="C61" s="53">
        <f t="shared" si="4"/>
        <v>681.1999999999998</v>
      </c>
      <c r="D61" s="25">
        <v>82</v>
      </c>
      <c r="E61" s="52">
        <v>-1</v>
      </c>
      <c r="F61" s="54">
        <f t="shared" si="0"/>
        <v>-0.2181550804660439</v>
      </c>
      <c r="G61" s="54">
        <f t="shared" si="5"/>
        <v>975.601057093594</v>
      </c>
      <c r="H61" s="54">
        <f t="shared" si="6"/>
        <v>53.46443458033538</v>
      </c>
      <c r="I61" s="54">
        <f t="shared" si="1"/>
        <v>629.3624046164439</v>
      </c>
      <c r="J61" s="55"/>
      <c r="K61" s="56"/>
      <c r="L61" s="41"/>
      <c r="M61" s="54">
        <f t="shared" si="2"/>
        <v>997.382029492568</v>
      </c>
      <c r="N61" s="43">
        <v>56</v>
      </c>
      <c r="O61" s="43">
        <v>1.1</v>
      </c>
      <c r="P61" s="41"/>
      <c r="Q61" s="54">
        <f t="shared" si="7"/>
        <v>21.780972398973972</v>
      </c>
      <c r="R61" s="60">
        <f t="shared" si="3"/>
        <v>24.398942906405978</v>
      </c>
      <c r="S61" s="54">
        <f t="shared" si="8"/>
        <v>0.4466086359104135</v>
      </c>
    </row>
    <row r="62" spans="1:19" ht="12.75">
      <c r="A62" s="39" t="s">
        <v>160</v>
      </c>
      <c r="B62" s="25">
        <v>7.9</v>
      </c>
      <c r="C62" s="53">
        <f t="shared" si="4"/>
        <v>689.0999999999998</v>
      </c>
      <c r="D62" s="25">
        <v>92</v>
      </c>
      <c r="E62" s="52">
        <v>2</v>
      </c>
      <c r="F62" s="54">
        <f t="shared" si="0"/>
        <v>0.2757060239497577</v>
      </c>
      <c r="G62" s="54">
        <f t="shared" si="5"/>
        <v>975.8767631175438</v>
      </c>
      <c r="H62" s="54">
        <f t="shared" si="6"/>
        <v>53.18889650904609</v>
      </c>
      <c r="I62" s="54">
        <f t="shared" si="1"/>
        <v>637.2527826149702</v>
      </c>
      <c r="J62" s="55"/>
      <c r="K62" s="56"/>
      <c r="L62" s="65"/>
      <c r="M62" s="54">
        <f t="shared" si="2"/>
        <v>997.3479741278301</v>
      </c>
      <c r="N62" s="43">
        <v>56</v>
      </c>
      <c r="O62" s="43">
        <v>1.1</v>
      </c>
      <c r="P62" s="41"/>
      <c r="Q62" s="54">
        <f t="shared" si="7"/>
        <v>21.47121101028631</v>
      </c>
      <c r="R62" s="60">
        <f t="shared" si="3"/>
        <v>24.12323688245624</v>
      </c>
      <c r="S62" s="54">
        <f t="shared" si="8"/>
        <v>0.4466086359104135</v>
      </c>
    </row>
    <row r="63" spans="1:19" ht="12.75">
      <c r="A63" s="39" t="s">
        <v>161</v>
      </c>
      <c r="B63" s="25">
        <v>9</v>
      </c>
      <c r="C63" s="53">
        <f t="shared" si="4"/>
        <v>698.0999999999998</v>
      </c>
      <c r="D63" s="25">
        <v>112</v>
      </c>
      <c r="E63" s="52">
        <v>12</v>
      </c>
      <c r="F63" s="54">
        <f t="shared" si="0"/>
        <v>1.871205217359834</v>
      </c>
      <c r="G63" s="54">
        <f t="shared" si="5"/>
        <v>977.7479683349036</v>
      </c>
      <c r="H63" s="54">
        <f t="shared" si="6"/>
        <v>49.89111164392654</v>
      </c>
      <c r="I63" s="54">
        <f t="shared" si="1"/>
        <v>645.4150865800228</v>
      </c>
      <c r="J63" s="55"/>
      <c r="K63" s="56"/>
      <c r="L63" s="41" t="s">
        <v>263</v>
      </c>
      <c r="M63" s="54">
        <f t="shared" si="2"/>
        <v>997.3091768768628</v>
      </c>
      <c r="N63" s="43">
        <v>56</v>
      </c>
      <c r="O63" s="43">
        <v>1.1</v>
      </c>
      <c r="P63" s="41"/>
      <c r="Q63" s="54">
        <f t="shared" si="7"/>
        <v>19.561208541959218</v>
      </c>
      <c r="R63" s="60">
        <f t="shared" si="3"/>
        <v>22.25203166509641</v>
      </c>
      <c r="S63" s="54">
        <f t="shared" si="8"/>
        <v>0.4466086359104135</v>
      </c>
    </row>
    <row r="64" spans="1:19" ht="12.75">
      <c r="A64" s="39" t="s">
        <v>162</v>
      </c>
      <c r="B64" s="25">
        <v>13.2</v>
      </c>
      <c r="C64" s="53">
        <f t="shared" si="4"/>
        <v>711.2999999999998</v>
      </c>
      <c r="D64" s="25">
        <v>95</v>
      </c>
      <c r="E64" s="52">
        <v>-3</v>
      </c>
      <c r="F64" s="54">
        <f t="shared" si="0"/>
        <v>-0.6908346224068584</v>
      </c>
      <c r="G64" s="54">
        <f t="shared" si="5"/>
        <v>977.0571337124967</v>
      </c>
      <c r="H64" s="54">
        <f t="shared" si="6"/>
        <v>48.742232499353605</v>
      </c>
      <c r="I64" s="54">
        <f t="shared" si="1"/>
        <v>658.5468352920432</v>
      </c>
      <c r="J64" s="55"/>
      <c r="K64" s="56"/>
      <c r="L64" s="41"/>
      <c r="M64" s="54">
        <f t="shared" si="2"/>
        <v>997.2522742421108</v>
      </c>
      <c r="N64" s="43">
        <v>56</v>
      </c>
      <c r="O64" s="43">
        <v>1.1</v>
      </c>
      <c r="P64" s="41"/>
      <c r="Q64" s="54">
        <f t="shared" si="7"/>
        <v>20.19514052961415</v>
      </c>
      <c r="R64" s="60">
        <f t="shared" si="3"/>
        <v>22.942866287503307</v>
      </c>
      <c r="S64" s="54">
        <f t="shared" si="8"/>
        <v>0.4466086359104135</v>
      </c>
    </row>
    <row r="65" spans="1:19" ht="12.75">
      <c r="A65" s="39" t="s">
        <v>163</v>
      </c>
      <c r="B65" s="25">
        <v>9</v>
      </c>
      <c r="C65" s="53">
        <f t="shared" si="4"/>
        <v>720.2999999999998</v>
      </c>
      <c r="D65" s="25">
        <v>108</v>
      </c>
      <c r="E65" s="52">
        <v>2</v>
      </c>
      <c r="F65" s="54">
        <f t="shared" si="0"/>
        <v>0.31409547032250873</v>
      </c>
      <c r="G65" s="54">
        <f t="shared" si="5"/>
        <v>977.3712291828192</v>
      </c>
      <c r="H65" s="54">
        <f t="shared" si="6"/>
        <v>45.9627737532116</v>
      </c>
      <c r="I65" s="54">
        <f t="shared" si="1"/>
        <v>667.1011297173022</v>
      </c>
      <c r="J65" s="55"/>
      <c r="K65" s="56"/>
      <c r="L65" s="41"/>
      <c r="M65" s="54">
        <f t="shared" si="2"/>
        <v>997.2134769911436</v>
      </c>
      <c r="N65" s="43">
        <v>56</v>
      </c>
      <c r="O65" s="43">
        <v>1.1</v>
      </c>
      <c r="P65" s="41"/>
      <c r="Q65" s="54">
        <f t="shared" si="7"/>
        <v>19.842247808324373</v>
      </c>
      <c r="R65" s="60">
        <f t="shared" si="3"/>
        <v>22.628770817180794</v>
      </c>
      <c r="S65" s="54">
        <f t="shared" si="8"/>
        <v>0.4466086359104135</v>
      </c>
    </row>
    <row r="66" spans="1:19" ht="12.75">
      <c r="A66" s="39" t="s">
        <v>164</v>
      </c>
      <c r="B66" s="25">
        <v>12.8</v>
      </c>
      <c r="C66" s="53">
        <f t="shared" si="4"/>
        <v>733.0999999999998</v>
      </c>
      <c r="D66" s="25">
        <v>97</v>
      </c>
      <c r="E66" s="52">
        <v>4</v>
      </c>
      <c r="F66" s="54">
        <f t="shared" si="0"/>
        <v>0.8928828639248039</v>
      </c>
      <c r="G66" s="54">
        <f t="shared" si="5"/>
        <v>978.264112046744</v>
      </c>
      <c r="H66" s="54">
        <f t="shared" si="6"/>
        <v>44.406646062846875</v>
      </c>
      <c r="I66" s="54">
        <f t="shared" si="1"/>
        <v>679.7747727137966</v>
      </c>
      <c r="J66" s="55"/>
      <c r="K66" s="56"/>
      <c r="L66" s="41"/>
      <c r="M66" s="54">
        <f t="shared" si="2"/>
        <v>997.1582986786568</v>
      </c>
      <c r="N66" s="43">
        <v>56</v>
      </c>
      <c r="O66" s="43">
        <v>1.1</v>
      </c>
      <c r="P66" s="41"/>
      <c r="Q66" s="54">
        <f t="shared" si="7"/>
        <v>18.894186631912817</v>
      </c>
      <c r="R66" s="60">
        <f t="shared" si="3"/>
        <v>21.735887953255997</v>
      </c>
      <c r="S66" s="54">
        <f t="shared" si="8"/>
        <v>0.4466086359104135</v>
      </c>
    </row>
    <row r="67" spans="1:19" ht="12.75">
      <c r="A67" s="39" t="s">
        <v>165</v>
      </c>
      <c r="B67" s="25">
        <v>13.1</v>
      </c>
      <c r="C67" s="53">
        <f t="shared" si="4"/>
        <v>746.1999999999998</v>
      </c>
      <c r="D67" s="25">
        <v>96</v>
      </c>
      <c r="E67" s="52">
        <v>1</v>
      </c>
      <c r="F67" s="54">
        <f t="shared" si="0"/>
        <v>0.228626524328414</v>
      </c>
      <c r="G67" s="54">
        <f t="shared" si="5"/>
        <v>978.4927385710724</v>
      </c>
      <c r="H67" s="54">
        <f t="shared" si="6"/>
        <v>43.037531748546</v>
      </c>
      <c r="I67" s="54">
        <f t="shared" si="1"/>
        <v>692.8010252795482</v>
      </c>
      <c r="J67" s="55"/>
      <c r="K67" s="56"/>
      <c r="L67" s="65"/>
      <c r="M67" s="54">
        <f t="shared" si="2"/>
        <v>997.1018271244711</v>
      </c>
      <c r="N67" s="43">
        <v>56</v>
      </c>
      <c r="O67" s="43">
        <v>1.1</v>
      </c>
      <c r="P67" s="41"/>
      <c r="Q67" s="54">
        <f t="shared" si="7"/>
        <v>18.609088553398692</v>
      </c>
      <c r="R67" s="60">
        <f t="shared" si="3"/>
        <v>21.507261428927563</v>
      </c>
      <c r="S67" s="54">
        <f t="shared" si="8"/>
        <v>0.4466086359104135</v>
      </c>
    </row>
    <row r="68" spans="1:19" ht="12.75">
      <c r="A68" s="39" t="s">
        <v>166</v>
      </c>
      <c r="B68" s="25">
        <v>14.3</v>
      </c>
      <c r="C68" s="53">
        <f t="shared" si="4"/>
        <v>760.4999999999998</v>
      </c>
      <c r="D68" s="25">
        <v>110</v>
      </c>
      <c r="E68" s="52">
        <v>6.5</v>
      </c>
      <c r="F68" s="54">
        <f t="shared" si="0"/>
        <v>1.6188059568810662</v>
      </c>
      <c r="G68" s="54">
        <f t="shared" si="5"/>
        <v>980.1115445279535</v>
      </c>
      <c r="H68" s="54">
        <f t="shared" si="6"/>
        <v>38.178083033241144</v>
      </c>
      <c r="I68" s="54">
        <f t="shared" si="1"/>
        <v>706.152250895846</v>
      </c>
      <c r="J68" s="55"/>
      <c r="K68" s="56"/>
      <c r="L68" s="41" t="s">
        <v>552</v>
      </c>
      <c r="M68" s="54">
        <f t="shared" si="2"/>
        <v>997.0401826034898</v>
      </c>
      <c r="N68" s="43">
        <v>56</v>
      </c>
      <c r="O68" s="43">
        <v>1.1</v>
      </c>
      <c r="P68" s="41"/>
      <c r="Q68" s="54">
        <f t="shared" si="7"/>
        <v>16.928638075536355</v>
      </c>
      <c r="R68" s="60">
        <f t="shared" si="3"/>
        <v>19.88845547204653</v>
      </c>
      <c r="S68" s="54">
        <f t="shared" si="8"/>
        <v>0.4466086359104135</v>
      </c>
    </row>
    <row r="69" spans="1:37" s="34" customFormat="1" ht="12.75">
      <c r="A69" s="39" t="s">
        <v>167</v>
      </c>
      <c r="B69" s="59">
        <v>6</v>
      </c>
      <c r="C69" s="53">
        <f t="shared" si="4"/>
        <v>766.4999999999998</v>
      </c>
      <c r="D69" s="58">
        <v>122</v>
      </c>
      <c r="E69" s="59">
        <v>-5</v>
      </c>
      <c r="F69" s="54">
        <f t="shared" si="0"/>
        <v>-0.522934456485949</v>
      </c>
      <c r="G69" s="54">
        <f t="shared" si="5"/>
        <v>979.5886100714675</v>
      </c>
      <c r="H69" s="54">
        <f t="shared" si="6"/>
        <v>35.01066646456636</v>
      </c>
      <c r="I69" s="54">
        <f t="shared" si="1"/>
        <v>711.221176998553</v>
      </c>
      <c r="J69" s="44"/>
      <c r="K69" s="61"/>
      <c r="L69" s="65"/>
      <c r="M69" s="54">
        <f t="shared" si="2"/>
        <v>997.0143177695116</v>
      </c>
      <c r="N69" s="43">
        <v>56</v>
      </c>
      <c r="O69" s="43">
        <v>1.1</v>
      </c>
      <c r="P69" s="39"/>
      <c r="Q69" s="54">
        <f t="shared" si="7"/>
        <v>17.425707698044107</v>
      </c>
      <c r="R69" s="60">
        <f t="shared" si="3"/>
        <v>20.411389928532458</v>
      </c>
      <c r="S69" s="54">
        <f t="shared" si="8"/>
        <v>0.4466086359104135</v>
      </c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</row>
    <row r="70" spans="1:37" s="34" customFormat="1" ht="12.75">
      <c r="A70" s="39" t="s">
        <v>168</v>
      </c>
      <c r="B70" s="52">
        <v>6</v>
      </c>
      <c r="C70" s="53">
        <f t="shared" si="4"/>
        <v>772.4999999999998</v>
      </c>
      <c r="D70" s="25">
        <v>105</v>
      </c>
      <c r="E70" s="52">
        <v>10</v>
      </c>
      <c r="F70" s="54">
        <f aca="true" t="shared" si="9" ref="F70:F133">B70*SIN(E70*PI()/180)</f>
        <v>1.041889066001582</v>
      </c>
      <c r="G70" s="54">
        <f t="shared" si="5"/>
        <v>980.6304991374691</v>
      </c>
      <c r="H70" s="54">
        <f t="shared" si="6"/>
        <v>33.48134445110129</v>
      </c>
      <c r="I70" s="54">
        <f aca="true" t="shared" si="10" ref="I70:I86">(COS(E70*PI()/180)*B70)*SIN((D70)*(PI()/180))+I69</f>
        <v>716.9286844539382</v>
      </c>
      <c r="J70" s="55"/>
      <c r="K70" s="56"/>
      <c r="L70" s="41"/>
      <c r="M70" s="54">
        <f t="shared" si="2"/>
        <v>996.9884529355335</v>
      </c>
      <c r="N70" s="43">
        <v>56</v>
      </c>
      <c r="O70" s="43">
        <v>1.1</v>
      </c>
      <c r="P70" s="41"/>
      <c r="Q70" s="54">
        <f t="shared" si="7"/>
        <v>16.357953798064386</v>
      </c>
      <c r="R70" s="60">
        <f t="shared" si="3"/>
        <v>19.369500862530913</v>
      </c>
      <c r="S70" s="54">
        <f t="shared" si="8"/>
        <v>0.4466086359104135</v>
      </c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</row>
    <row r="71" spans="1:19" ht="12.75">
      <c r="A71" s="39" t="s">
        <v>169</v>
      </c>
      <c r="B71" s="25">
        <v>16.5</v>
      </c>
      <c r="C71" s="53">
        <f t="shared" si="4"/>
        <v>788.9999999999998</v>
      </c>
      <c r="D71" s="52">
        <v>64</v>
      </c>
      <c r="E71" s="52">
        <v>-5.5</v>
      </c>
      <c r="F71" s="54">
        <f t="shared" si="9"/>
        <v>-1.5814549165836957</v>
      </c>
      <c r="G71" s="54">
        <f t="shared" si="5"/>
        <v>979.0490442208854</v>
      </c>
      <c r="H71" s="54">
        <f t="shared" si="6"/>
        <v>40.68116850539848</v>
      </c>
      <c r="I71" s="54">
        <f t="shared" si="10"/>
        <v>731.6905113711588</v>
      </c>
      <c r="J71" s="55"/>
      <c r="K71" s="56"/>
      <c r="L71" s="41"/>
      <c r="M71" s="54">
        <f>M70-(10.9*B71*(O71/1000)^1.85)/(150^1.85*(N71/1000)^4.87)</f>
        <v>996.9173246420935</v>
      </c>
      <c r="N71" s="43">
        <v>56</v>
      </c>
      <c r="O71" s="43">
        <v>1.1</v>
      </c>
      <c r="P71" s="41"/>
      <c r="Q71" s="54">
        <f t="shared" si="7"/>
        <v>17.868280421208055</v>
      </c>
      <c r="R71" s="60">
        <f aca="true" t="shared" si="11" ref="R71:R118">(G$5-G71)</f>
        <v>20.950955779114565</v>
      </c>
      <c r="S71" s="54">
        <f t="shared" si="8"/>
        <v>0.4466086359104135</v>
      </c>
    </row>
    <row r="72" spans="1:19" ht="12.75">
      <c r="A72" s="39" t="s">
        <v>170</v>
      </c>
      <c r="B72" s="25">
        <v>11</v>
      </c>
      <c r="C72" s="53">
        <f aca="true" t="shared" si="12" ref="C72:C135">C71+B72</f>
        <v>799.9999999999998</v>
      </c>
      <c r="D72" s="52">
        <v>56</v>
      </c>
      <c r="E72" s="52">
        <v>5</v>
      </c>
      <c r="F72" s="54">
        <f t="shared" si="9"/>
        <v>0.9587131702242399</v>
      </c>
      <c r="G72" s="54">
        <f aca="true" t="shared" si="13" ref="G72:G135">G71+F72</f>
        <v>980.0077573911096</v>
      </c>
      <c r="H72" s="54">
        <f aca="true" t="shared" si="14" ref="H72:H86">(COS(E72*PI()/180)*B72)*COS((D72)*PI()/180)+H71</f>
        <v>46.80888356752744</v>
      </c>
      <c r="I72" s="54">
        <f t="shared" si="10"/>
        <v>740.7752225484388</v>
      </c>
      <c r="J72" s="55"/>
      <c r="K72" s="56"/>
      <c r="L72" s="41"/>
      <c r="M72" s="54">
        <f>M71-(10.9*B72*(O72/1000)^1.85)/(150^1.85*(N72/1000)^4.87)</f>
        <v>996.8699057798002</v>
      </c>
      <c r="N72" s="43">
        <v>56</v>
      </c>
      <c r="O72" s="43">
        <v>1.1</v>
      </c>
      <c r="P72" s="41"/>
      <c r="Q72" s="54">
        <f aca="true" t="shared" si="15" ref="Q72:Q135">M72-G72</f>
        <v>16.86214838869057</v>
      </c>
      <c r="R72" s="60">
        <f t="shared" si="11"/>
        <v>19.992242608890365</v>
      </c>
      <c r="S72" s="54">
        <f aca="true" t="shared" si="16" ref="S72:S135">(O71/1000)/(3.14159*(N71/2000)*(N71/2000))</f>
        <v>0.4466086359104135</v>
      </c>
    </row>
    <row r="73" spans="1:19" ht="12.75">
      <c r="A73" s="39" t="s">
        <v>171</v>
      </c>
      <c r="B73" s="25">
        <v>16</v>
      </c>
      <c r="C73" s="53">
        <f t="shared" si="12"/>
        <v>815.9999999999998</v>
      </c>
      <c r="D73" s="52">
        <v>46</v>
      </c>
      <c r="E73" s="52">
        <v>-5</v>
      </c>
      <c r="F73" s="54">
        <f t="shared" si="9"/>
        <v>-1.3944918839625307</v>
      </c>
      <c r="G73" s="54">
        <f t="shared" si="13"/>
        <v>978.613265507147</v>
      </c>
      <c r="H73" s="54">
        <f t="shared" si="14"/>
        <v>57.88112333770832</v>
      </c>
      <c r="I73" s="54">
        <f t="shared" si="10"/>
        <v>752.2408624720186</v>
      </c>
      <c r="J73" s="55"/>
      <c r="K73" s="56"/>
      <c r="L73" s="41"/>
      <c r="M73" s="54">
        <f aca="true" t="shared" si="17" ref="M73:M136">M72-(10.9*B73*(O73/1000)^1.85)/(150^1.85*(N73/1000)^4.87)</f>
        <v>996.8009328891918</v>
      </c>
      <c r="N73" s="43">
        <v>56</v>
      </c>
      <c r="O73" s="43">
        <v>1.1</v>
      </c>
      <c r="P73" s="41"/>
      <c r="Q73" s="54">
        <f t="shared" si="15"/>
        <v>18.187667382044765</v>
      </c>
      <c r="R73" s="60">
        <f t="shared" si="11"/>
        <v>21.386734492852952</v>
      </c>
      <c r="S73" s="54">
        <f t="shared" si="16"/>
        <v>0.4466086359104135</v>
      </c>
    </row>
    <row r="74" spans="1:19" ht="12.75">
      <c r="A74" s="39" t="s">
        <v>172</v>
      </c>
      <c r="B74" s="25">
        <v>20</v>
      </c>
      <c r="C74" s="53">
        <f t="shared" si="12"/>
        <v>835.9999999999998</v>
      </c>
      <c r="D74" s="52">
        <v>50</v>
      </c>
      <c r="E74" s="52">
        <v>1</v>
      </c>
      <c r="F74" s="54">
        <f t="shared" si="9"/>
        <v>0.34904812874567026</v>
      </c>
      <c r="G74" s="54">
        <f t="shared" si="13"/>
        <v>978.9623136358928</v>
      </c>
      <c r="H74" s="54">
        <f t="shared" si="14"/>
        <v>70.73491753811176</v>
      </c>
      <c r="I74" s="54">
        <f t="shared" si="10"/>
        <v>767.559417888816</v>
      </c>
      <c r="J74" s="55"/>
      <c r="K74" s="56"/>
      <c r="L74" s="65"/>
      <c r="M74" s="54">
        <f t="shared" si="17"/>
        <v>996.7147167759313</v>
      </c>
      <c r="N74" s="43">
        <v>56</v>
      </c>
      <c r="O74" s="43">
        <v>1.1</v>
      </c>
      <c r="P74" s="41"/>
      <c r="Q74" s="54">
        <f t="shared" si="15"/>
        <v>17.752403140038496</v>
      </c>
      <c r="R74" s="60">
        <f t="shared" si="11"/>
        <v>21.03768636410723</v>
      </c>
      <c r="S74" s="54">
        <f t="shared" si="16"/>
        <v>0.4466086359104135</v>
      </c>
    </row>
    <row r="75" spans="1:19" ht="12.75">
      <c r="A75" s="39" t="s">
        <v>173</v>
      </c>
      <c r="B75" s="25">
        <v>16</v>
      </c>
      <c r="C75" s="53">
        <f t="shared" si="12"/>
        <v>851.9999999999998</v>
      </c>
      <c r="D75" s="52">
        <v>69</v>
      </c>
      <c r="E75" s="52">
        <v>0.5</v>
      </c>
      <c r="F75" s="54">
        <f t="shared" si="9"/>
        <v>0.13962456797398295</v>
      </c>
      <c r="G75" s="54">
        <f t="shared" si="13"/>
        <v>979.1019382038668</v>
      </c>
      <c r="H75" s="54">
        <f t="shared" si="14"/>
        <v>76.46858640198188</v>
      </c>
      <c r="I75" s="54">
        <f t="shared" si="10"/>
        <v>782.4961359466594</v>
      </c>
      <c r="J75" s="53"/>
      <c r="K75" s="56"/>
      <c r="L75" s="53"/>
      <c r="M75" s="54">
        <f t="shared" si="17"/>
        <v>996.6457438853229</v>
      </c>
      <c r="N75" s="43">
        <v>56</v>
      </c>
      <c r="O75" s="43">
        <v>1.1</v>
      </c>
      <c r="P75" s="53"/>
      <c r="Q75" s="54">
        <f t="shared" si="15"/>
        <v>17.543805681456092</v>
      </c>
      <c r="R75" s="60">
        <f t="shared" si="11"/>
        <v>20.89806179613322</v>
      </c>
      <c r="S75" s="54">
        <f t="shared" si="16"/>
        <v>0.4466086359104135</v>
      </c>
    </row>
    <row r="76" spans="1:19" ht="12.75">
      <c r="A76" s="39" t="s">
        <v>174</v>
      </c>
      <c r="B76" s="25">
        <v>12</v>
      </c>
      <c r="C76" s="53">
        <f t="shared" si="12"/>
        <v>863.9999999999998</v>
      </c>
      <c r="D76" s="52">
        <v>69</v>
      </c>
      <c r="E76" s="52">
        <v>-3.5</v>
      </c>
      <c r="F76" s="54">
        <f t="shared" si="9"/>
        <v>-0.7325824744182825</v>
      </c>
      <c r="G76" s="54">
        <f t="shared" si="13"/>
        <v>978.3693557294484</v>
      </c>
      <c r="H76" s="54">
        <f t="shared" si="14"/>
        <v>80.76098065494496</v>
      </c>
      <c r="I76" s="54">
        <f t="shared" si="10"/>
        <v>793.678205276408</v>
      </c>
      <c r="J76" s="53"/>
      <c r="K76" s="56"/>
      <c r="L76" s="53"/>
      <c r="M76" s="54">
        <f t="shared" si="17"/>
        <v>996.5940142173665</v>
      </c>
      <c r="N76" s="43">
        <v>56</v>
      </c>
      <c r="O76" s="43">
        <v>1.1</v>
      </c>
      <c r="P76" s="53"/>
      <c r="Q76" s="54">
        <f t="shared" si="15"/>
        <v>18.224658487918077</v>
      </c>
      <c r="R76" s="60">
        <f t="shared" si="11"/>
        <v>21.630644270551556</v>
      </c>
      <c r="S76" s="54">
        <f t="shared" si="16"/>
        <v>0.4466086359104135</v>
      </c>
    </row>
    <row r="77" spans="1:19" ht="12.75">
      <c r="A77" s="39" t="s">
        <v>175</v>
      </c>
      <c r="B77" s="25">
        <v>15.2</v>
      </c>
      <c r="C77" s="58">
        <f t="shared" si="12"/>
        <v>879.1999999999998</v>
      </c>
      <c r="D77" s="52">
        <v>69</v>
      </c>
      <c r="E77" s="52">
        <v>1</v>
      </c>
      <c r="F77" s="54">
        <f t="shared" si="9"/>
        <v>0.2652765778467094</v>
      </c>
      <c r="G77" s="54">
        <f t="shared" si="13"/>
        <v>978.6346323072952</v>
      </c>
      <c r="H77" s="54">
        <f t="shared" si="14"/>
        <v>86.20734385418098</v>
      </c>
      <c r="I77" s="54">
        <f t="shared" si="10"/>
        <v>807.8664664890885</v>
      </c>
      <c r="J77" s="62"/>
      <c r="K77" s="56"/>
      <c r="L77" s="53"/>
      <c r="M77" s="54">
        <f t="shared" si="17"/>
        <v>996.5284899712885</v>
      </c>
      <c r="N77" s="43">
        <v>56</v>
      </c>
      <c r="O77" s="43">
        <v>1.1</v>
      </c>
      <c r="P77" s="53"/>
      <c r="Q77" s="54">
        <f t="shared" si="15"/>
        <v>17.893857663993344</v>
      </c>
      <c r="R77" s="60">
        <f t="shared" si="11"/>
        <v>21.365367692704808</v>
      </c>
      <c r="S77" s="54">
        <f t="shared" si="16"/>
        <v>0.4466086359104135</v>
      </c>
    </row>
    <row r="78" spans="1:48" ht="12.75">
      <c r="A78" s="39" t="s">
        <v>176</v>
      </c>
      <c r="B78" s="59">
        <v>13.1</v>
      </c>
      <c r="C78" s="58">
        <f t="shared" si="12"/>
        <v>892.2999999999998</v>
      </c>
      <c r="D78" s="58">
        <v>73</v>
      </c>
      <c r="E78" s="58">
        <v>1</v>
      </c>
      <c r="F78" s="54">
        <f t="shared" si="9"/>
        <v>0.228626524328414</v>
      </c>
      <c r="G78" s="54">
        <f t="shared" si="13"/>
        <v>978.8632588316236</v>
      </c>
      <c r="H78" s="54">
        <f t="shared" si="14"/>
        <v>90.03682984793822</v>
      </c>
      <c r="I78" s="54">
        <f t="shared" si="10"/>
        <v>820.3921507792177</v>
      </c>
      <c r="J78" s="58"/>
      <c r="K78" s="58"/>
      <c r="L78" s="66"/>
      <c r="M78" s="54">
        <f t="shared" si="17"/>
        <v>996.4720184171028</v>
      </c>
      <c r="N78" s="43">
        <v>56</v>
      </c>
      <c r="O78" s="43">
        <v>1.1</v>
      </c>
      <c r="P78" s="58"/>
      <c r="Q78" s="54">
        <f t="shared" si="15"/>
        <v>17.60875958547922</v>
      </c>
      <c r="R78" s="60">
        <f t="shared" si="11"/>
        <v>21.136741168376375</v>
      </c>
      <c r="S78" s="54">
        <f t="shared" si="16"/>
        <v>0.4466086359104135</v>
      </c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</row>
    <row r="79" spans="1:36" s="34" customFormat="1" ht="12.75">
      <c r="A79" s="39" t="s">
        <v>177</v>
      </c>
      <c r="B79" s="25">
        <v>7.5</v>
      </c>
      <c r="C79" s="53">
        <f t="shared" si="12"/>
        <v>899.7999999999998</v>
      </c>
      <c r="D79" s="25">
        <v>52</v>
      </c>
      <c r="E79" s="52">
        <v>-6</v>
      </c>
      <c r="F79" s="54">
        <f t="shared" si="9"/>
        <v>-0.7839634745074009</v>
      </c>
      <c r="G79" s="54">
        <f t="shared" si="13"/>
        <v>978.0792953571163</v>
      </c>
      <c r="H79" s="54">
        <f t="shared" si="14"/>
        <v>94.62899597803398</v>
      </c>
      <c r="I79" s="54">
        <f t="shared" si="10"/>
        <v>826.2698553910742</v>
      </c>
      <c r="J79" s="55"/>
      <c r="K79" s="56"/>
      <c r="L79" s="41"/>
      <c r="M79" s="54">
        <f t="shared" si="17"/>
        <v>996.4396873746301</v>
      </c>
      <c r="N79" s="43">
        <v>56</v>
      </c>
      <c r="O79" s="43">
        <v>1.1</v>
      </c>
      <c r="P79" s="41"/>
      <c r="Q79" s="54">
        <f t="shared" si="15"/>
        <v>18.360392017513846</v>
      </c>
      <c r="R79" s="60">
        <f t="shared" si="11"/>
        <v>21.92070464288372</v>
      </c>
      <c r="S79" s="54">
        <f t="shared" si="16"/>
        <v>0.4466086359104135</v>
      </c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</row>
    <row r="80" spans="1:19" s="33" customFormat="1" ht="12.75">
      <c r="A80" s="39" t="s">
        <v>178</v>
      </c>
      <c r="B80" s="59">
        <v>16.2</v>
      </c>
      <c r="C80" s="58">
        <f t="shared" si="12"/>
        <v>915.9999999999999</v>
      </c>
      <c r="D80" s="59">
        <v>38</v>
      </c>
      <c r="E80" s="57">
        <v>1</v>
      </c>
      <c r="F80" s="60">
        <f t="shared" si="9"/>
        <v>0.2827289842839929</v>
      </c>
      <c r="G80" s="60">
        <f t="shared" si="13"/>
        <v>978.3620243414002</v>
      </c>
      <c r="H80" s="60">
        <f t="shared" si="14"/>
        <v>107.39282589721851</v>
      </c>
      <c r="I80" s="60">
        <f t="shared" si="10"/>
        <v>836.2420522461094</v>
      </c>
      <c r="J80" s="44"/>
      <c r="K80" s="61"/>
      <c r="L80" s="39"/>
      <c r="M80" s="54">
        <f t="shared" si="17"/>
        <v>996.3698523228891</v>
      </c>
      <c r="N80" s="43">
        <v>56</v>
      </c>
      <c r="O80" s="43">
        <v>1.1</v>
      </c>
      <c r="P80" s="39"/>
      <c r="Q80" s="54">
        <f t="shared" si="15"/>
        <v>18.007827981488845</v>
      </c>
      <c r="R80" s="60">
        <f t="shared" si="11"/>
        <v>21.63797565859977</v>
      </c>
      <c r="S80" s="54">
        <f t="shared" si="16"/>
        <v>0.4466086359104135</v>
      </c>
    </row>
    <row r="81" spans="1:20" ht="12.75">
      <c r="A81" s="39" t="s">
        <v>179</v>
      </c>
      <c r="B81" s="25">
        <v>18</v>
      </c>
      <c r="C81" s="58">
        <f t="shared" si="12"/>
        <v>933.9999999999999</v>
      </c>
      <c r="D81" s="25">
        <v>84</v>
      </c>
      <c r="E81" s="52">
        <v>-0.5</v>
      </c>
      <c r="F81" s="54">
        <f t="shared" si="9"/>
        <v>-0.15707763897073082</v>
      </c>
      <c r="G81" s="54">
        <f t="shared" si="13"/>
        <v>978.2049467024295</v>
      </c>
      <c r="H81" s="54">
        <f t="shared" si="14"/>
        <v>109.27426659381169</v>
      </c>
      <c r="I81" s="54">
        <f t="shared" si="10"/>
        <v>854.1427647325033</v>
      </c>
      <c r="J81" s="55"/>
      <c r="K81" s="56"/>
      <c r="L81" s="41"/>
      <c r="M81" s="54">
        <f t="shared" si="17"/>
        <v>996.2922578209545</v>
      </c>
      <c r="N81" s="43">
        <v>56</v>
      </c>
      <c r="O81" s="43">
        <v>1.1</v>
      </c>
      <c r="P81" s="41"/>
      <c r="Q81" s="54">
        <f t="shared" si="15"/>
        <v>18.087311118525008</v>
      </c>
      <c r="R81" s="60">
        <f t="shared" si="11"/>
        <v>21.795053297570462</v>
      </c>
      <c r="S81" s="54">
        <f t="shared" si="16"/>
        <v>0.4466086359104135</v>
      </c>
      <c r="T81" s="33"/>
    </row>
    <row r="82" spans="1:19" ht="12.75">
      <c r="A82" s="39" t="s">
        <v>180</v>
      </c>
      <c r="B82" s="25">
        <v>13</v>
      </c>
      <c r="C82" s="53">
        <f t="shared" si="12"/>
        <v>946.9999999999999</v>
      </c>
      <c r="D82" s="25">
        <v>97</v>
      </c>
      <c r="E82" s="52">
        <v>7</v>
      </c>
      <c r="F82" s="54">
        <f t="shared" si="9"/>
        <v>1.584301464266917</v>
      </c>
      <c r="G82" s="54">
        <f t="shared" si="13"/>
        <v>979.7892481666964</v>
      </c>
      <c r="H82" s="54">
        <f t="shared" si="14"/>
        <v>107.70177427241384</v>
      </c>
      <c r="I82" s="54">
        <f t="shared" si="10"/>
        <v>866.9496869532973</v>
      </c>
      <c r="J82" s="55"/>
      <c r="K82" s="56"/>
      <c r="L82" s="68"/>
      <c r="M82" s="54">
        <f t="shared" si="17"/>
        <v>996.2362173473352</v>
      </c>
      <c r="N82" s="43">
        <v>56</v>
      </c>
      <c r="O82" s="43">
        <v>1.1</v>
      </c>
      <c r="P82" s="41"/>
      <c r="Q82" s="54">
        <f t="shared" si="15"/>
        <v>16.446969180638803</v>
      </c>
      <c r="R82" s="60">
        <f t="shared" si="11"/>
        <v>20.21075183330356</v>
      </c>
      <c r="S82" s="54">
        <f t="shared" si="16"/>
        <v>0.4466086359104135</v>
      </c>
    </row>
    <row r="83" spans="1:19" ht="12.75">
      <c r="A83" s="39" t="s">
        <v>181</v>
      </c>
      <c r="B83" s="25">
        <v>14</v>
      </c>
      <c r="C83" s="53">
        <f t="shared" si="12"/>
        <v>960.9999999999999</v>
      </c>
      <c r="D83" s="25">
        <v>94</v>
      </c>
      <c r="E83" s="52">
        <v>-8</v>
      </c>
      <c r="F83" s="54">
        <f t="shared" si="9"/>
        <v>-1.9484234134409162</v>
      </c>
      <c r="G83" s="54">
        <f t="shared" si="13"/>
        <v>977.8408247532556</v>
      </c>
      <c r="H83" s="54">
        <f t="shared" si="14"/>
        <v>106.73468775289841</v>
      </c>
      <c r="I83" s="54">
        <f t="shared" si="10"/>
        <v>880.7796685102527</v>
      </c>
      <c r="J83" s="55"/>
      <c r="K83" s="56"/>
      <c r="L83" s="41"/>
      <c r="M83" s="54">
        <f t="shared" si="17"/>
        <v>996.1758660680529</v>
      </c>
      <c r="N83" s="43">
        <v>56</v>
      </c>
      <c r="O83" s="43">
        <v>1.1</v>
      </c>
      <c r="P83" s="41"/>
      <c r="Q83" s="54">
        <f t="shared" si="15"/>
        <v>18.33504131479731</v>
      </c>
      <c r="R83" s="60">
        <f t="shared" si="11"/>
        <v>22.15917524674444</v>
      </c>
      <c r="S83" s="54">
        <f t="shared" si="16"/>
        <v>0.4466086359104135</v>
      </c>
    </row>
    <row r="84" spans="1:19" ht="12.75">
      <c r="A84" s="39" t="s">
        <v>182</v>
      </c>
      <c r="B84" s="25">
        <v>11.5</v>
      </c>
      <c r="C84" s="53">
        <f t="shared" si="12"/>
        <v>972.4999999999999</v>
      </c>
      <c r="D84" s="25">
        <v>135</v>
      </c>
      <c r="E84" s="52">
        <v>-4</v>
      </c>
      <c r="F84" s="54">
        <f t="shared" si="9"/>
        <v>-0.802199448057441</v>
      </c>
      <c r="G84" s="54">
        <f t="shared" si="13"/>
        <v>977.0386253051981</v>
      </c>
      <c r="H84" s="54">
        <f t="shared" si="14"/>
        <v>98.62276824992206</v>
      </c>
      <c r="I84" s="54">
        <f t="shared" si="10"/>
        <v>888.891588013229</v>
      </c>
      <c r="J84" s="62"/>
      <c r="K84" s="56"/>
      <c r="L84" s="53"/>
      <c r="M84" s="54">
        <f t="shared" si="17"/>
        <v>996.1262918029281</v>
      </c>
      <c r="N84" s="43">
        <v>56</v>
      </c>
      <c r="O84" s="43">
        <v>1.1</v>
      </c>
      <c r="P84" s="53"/>
      <c r="Q84" s="54">
        <f t="shared" si="15"/>
        <v>19.08766649772997</v>
      </c>
      <c r="R84" s="60">
        <f t="shared" si="11"/>
        <v>22.96137469480186</v>
      </c>
      <c r="S84" s="54">
        <f t="shared" si="16"/>
        <v>0.4466086359104135</v>
      </c>
    </row>
    <row r="85" spans="1:19" ht="12.75">
      <c r="A85" s="39" t="s">
        <v>183</v>
      </c>
      <c r="B85" s="25">
        <v>11</v>
      </c>
      <c r="C85" s="53">
        <f t="shared" si="12"/>
        <v>983.4999999999999</v>
      </c>
      <c r="D85" s="25">
        <v>135</v>
      </c>
      <c r="E85" s="52">
        <v>14.5</v>
      </c>
      <c r="F85" s="54">
        <f t="shared" si="9"/>
        <v>2.754180044598856</v>
      </c>
      <c r="G85" s="54">
        <f t="shared" si="13"/>
        <v>979.792805349797</v>
      </c>
      <c r="H85" s="54">
        <f t="shared" si="14"/>
        <v>91.0923468712098</v>
      </c>
      <c r="I85" s="54">
        <f t="shared" si="10"/>
        <v>896.4220093919413</v>
      </c>
      <c r="J85" s="55"/>
      <c r="K85" s="56"/>
      <c r="L85" s="41"/>
      <c r="M85" s="54">
        <f t="shared" si="17"/>
        <v>996.0788729406348</v>
      </c>
      <c r="N85" s="43">
        <v>56</v>
      </c>
      <c r="O85" s="43">
        <v>1.1</v>
      </c>
      <c r="P85" s="41"/>
      <c r="Q85" s="54">
        <f t="shared" si="15"/>
        <v>16.286067590837774</v>
      </c>
      <c r="R85" s="60">
        <f t="shared" si="11"/>
        <v>20.20719465020295</v>
      </c>
      <c r="S85" s="54">
        <f t="shared" si="16"/>
        <v>0.4466086359104135</v>
      </c>
    </row>
    <row r="86" spans="1:19" ht="12.75">
      <c r="A86" s="39" t="s">
        <v>184</v>
      </c>
      <c r="B86" s="59">
        <v>10</v>
      </c>
      <c r="C86" s="53">
        <f t="shared" si="12"/>
        <v>993.4999999999999</v>
      </c>
      <c r="D86" s="59">
        <v>144</v>
      </c>
      <c r="E86" s="57">
        <v>-21</v>
      </c>
      <c r="F86" s="54">
        <f t="shared" si="9"/>
        <v>-3.5836794954530027</v>
      </c>
      <c r="G86" s="54">
        <f t="shared" si="13"/>
        <v>976.209125854344</v>
      </c>
      <c r="H86" s="54">
        <f t="shared" si="14"/>
        <v>83.53952256468932</v>
      </c>
      <c r="I86" s="54">
        <f t="shared" si="10"/>
        <v>901.909457457181</v>
      </c>
      <c r="J86" s="44"/>
      <c r="K86" s="61"/>
      <c r="L86" s="39" t="s">
        <v>185</v>
      </c>
      <c r="M86" s="54">
        <f t="shared" si="17"/>
        <v>996.0357648840046</v>
      </c>
      <c r="N86" s="43">
        <v>56</v>
      </c>
      <c r="O86" s="43">
        <v>1.1</v>
      </c>
      <c r="P86" s="39"/>
      <c r="Q86" s="54">
        <f t="shared" si="15"/>
        <v>19.826639029660555</v>
      </c>
      <c r="R86" s="60">
        <f t="shared" si="11"/>
        <v>23.79087414565595</v>
      </c>
      <c r="S86" s="54">
        <f t="shared" si="16"/>
        <v>0.4466086359104135</v>
      </c>
    </row>
    <row r="87" spans="1:19" ht="12.75">
      <c r="A87" s="39" t="s">
        <v>186</v>
      </c>
      <c r="B87" s="25">
        <v>11</v>
      </c>
      <c r="C87" s="53">
        <f t="shared" si="12"/>
        <v>1004.4999999999999</v>
      </c>
      <c r="D87" s="23">
        <v>138</v>
      </c>
      <c r="E87" s="52">
        <v>-14</v>
      </c>
      <c r="F87" s="54">
        <f t="shared" si="9"/>
        <v>-2.661140851596345</v>
      </c>
      <c r="G87" s="54">
        <f t="shared" si="13"/>
        <v>973.5479850027477</v>
      </c>
      <c r="H87" s="54">
        <f aca="true" t="shared" si="18" ref="H87:H150">(COS(E87*PI()/180)*B87)*COS((D88)*PI()/180)+H86</f>
        <v>75.60774983487612</v>
      </c>
      <c r="I87" s="54">
        <f aca="true" t="shared" si="19" ref="I87:I150">(COS(E87*PI()/180)*B87)*SIN((D88)*(PI()/180))+I86</f>
        <v>909.0512577015561</v>
      </c>
      <c r="J87" s="55"/>
      <c r="K87" s="56"/>
      <c r="L87" s="41" t="s">
        <v>263</v>
      </c>
      <c r="M87" s="54">
        <f t="shared" si="17"/>
        <v>995.9883460217113</v>
      </c>
      <c r="N87" s="43">
        <v>56</v>
      </c>
      <c r="O87" s="43">
        <v>1.1</v>
      </c>
      <c r="P87" s="41"/>
      <c r="Q87" s="54">
        <f t="shared" si="15"/>
        <v>22.440361018963586</v>
      </c>
      <c r="R87" s="60">
        <f t="shared" si="11"/>
        <v>26.452014997252263</v>
      </c>
      <c r="S87" s="54">
        <f t="shared" si="16"/>
        <v>0.4466086359104135</v>
      </c>
    </row>
    <row r="88" spans="1:20" s="33" customFormat="1" ht="12.75">
      <c r="A88" s="39" t="s">
        <v>187</v>
      </c>
      <c r="B88" s="25">
        <v>9.1</v>
      </c>
      <c r="C88" s="53">
        <f t="shared" si="12"/>
        <v>1013.5999999999999</v>
      </c>
      <c r="D88" s="25">
        <v>138</v>
      </c>
      <c r="E88" s="52">
        <v>-1</v>
      </c>
      <c r="F88" s="54">
        <f t="shared" si="9"/>
        <v>-0.15881689857927994</v>
      </c>
      <c r="G88" s="54">
        <f t="shared" si="13"/>
        <v>973.3891681041684</v>
      </c>
      <c r="H88" s="54">
        <f t="shared" si="18"/>
        <v>67.29575232065076</v>
      </c>
      <c r="I88" s="54">
        <f t="shared" si="19"/>
        <v>912.7519974271024</v>
      </c>
      <c r="J88" s="55"/>
      <c r="K88" s="56"/>
      <c r="L88" s="41"/>
      <c r="M88" s="54">
        <f t="shared" si="17"/>
        <v>995.9491176901778</v>
      </c>
      <c r="N88" s="43">
        <v>56</v>
      </c>
      <c r="O88" s="43">
        <v>1.1</v>
      </c>
      <c r="P88" s="41"/>
      <c r="Q88" s="54">
        <f t="shared" si="15"/>
        <v>22.55994958600934</v>
      </c>
      <c r="R88" s="60">
        <f t="shared" si="11"/>
        <v>26.610831895831552</v>
      </c>
      <c r="S88" s="54">
        <f t="shared" si="16"/>
        <v>0.4466086359104135</v>
      </c>
      <c r="T88" s="4"/>
    </row>
    <row r="89" spans="1:45" s="34" customFormat="1" ht="12.75">
      <c r="A89" s="39" t="s">
        <v>188</v>
      </c>
      <c r="B89" s="25">
        <v>12.3</v>
      </c>
      <c r="C89" s="58">
        <f t="shared" si="12"/>
        <v>1025.8999999999999</v>
      </c>
      <c r="D89" s="25">
        <v>156</v>
      </c>
      <c r="E89" s="52">
        <v>21</v>
      </c>
      <c r="F89" s="54">
        <f t="shared" si="9"/>
        <v>4.4079257794071935</v>
      </c>
      <c r="G89" s="54">
        <f t="shared" si="13"/>
        <v>977.7970938835756</v>
      </c>
      <c r="H89" s="54">
        <f t="shared" si="18"/>
        <v>62.994130106677105</v>
      </c>
      <c r="I89" s="54">
        <f t="shared" si="19"/>
        <v>923.3988860172722</v>
      </c>
      <c r="J89" s="55"/>
      <c r="K89" s="56"/>
      <c r="L89" s="41"/>
      <c r="M89" s="54">
        <f t="shared" si="17"/>
        <v>995.8960947805226</v>
      </c>
      <c r="N89" s="43">
        <v>56</v>
      </c>
      <c r="O89" s="43">
        <v>1.1</v>
      </c>
      <c r="P89" s="41"/>
      <c r="Q89" s="54">
        <f t="shared" si="15"/>
        <v>18.099000896947018</v>
      </c>
      <c r="R89" s="60">
        <f t="shared" si="11"/>
        <v>22.2029061164244</v>
      </c>
      <c r="S89" s="54">
        <f t="shared" si="16"/>
        <v>0.4466086359104135</v>
      </c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</row>
    <row r="90" spans="1:19" ht="12.75">
      <c r="A90" s="39" t="s">
        <v>189</v>
      </c>
      <c r="B90" s="25">
        <v>14.5</v>
      </c>
      <c r="C90" s="53">
        <f t="shared" si="12"/>
        <v>1040.3999999999999</v>
      </c>
      <c r="D90" s="25">
        <v>112</v>
      </c>
      <c r="E90" s="52">
        <v>14.5</v>
      </c>
      <c r="F90" s="54">
        <f t="shared" si="9"/>
        <v>3.630510058789401</v>
      </c>
      <c r="G90" s="54">
        <f t="shared" si="13"/>
        <v>981.427603942365</v>
      </c>
      <c r="H90" s="54">
        <f t="shared" si="18"/>
        <v>64.21763469363204</v>
      </c>
      <c r="I90" s="54">
        <f t="shared" si="19"/>
        <v>937.3836074388354</v>
      </c>
      <c r="J90" s="55"/>
      <c r="K90" s="56"/>
      <c r="L90" s="41"/>
      <c r="M90" s="54">
        <f t="shared" si="17"/>
        <v>995.8335880984088</v>
      </c>
      <c r="N90" s="43">
        <v>56</v>
      </c>
      <c r="O90" s="43">
        <v>1.1</v>
      </c>
      <c r="P90" s="41"/>
      <c r="Q90" s="54">
        <f t="shared" si="15"/>
        <v>14.405984156043814</v>
      </c>
      <c r="R90" s="60">
        <f t="shared" si="11"/>
        <v>18.572396057635046</v>
      </c>
      <c r="S90" s="54">
        <f t="shared" si="16"/>
        <v>0.4466086359104135</v>
      </c>
    </row>
    <row r="91" spans="1:19" ht="12.75">
      <c r="A91" s="39" t="s">
        <v>190</v>
      </c>
      <c r="B91" s="25">
        <v>8</v>
      </c>
      <c r="C91" s="53">
        <f t="shared" si="12"/>
        <v>1048.3999999999999</v>
      </c>
      <c r="D91" s="25">
        <v>85</v>
      </c>
      <c r="E91" s="52">
        <v>8</v>
      </c>
      <c r="F91" s="54">
        <f t="shared" si="9"/>
        <v>1.1133848076805235</v>
      </c>
      <c r="G91" s="54">
        <f t="shared" si="13"/>
        <v>982.5409887500455</v>
      </c>
      <c r="H91" s="54">
        <f t="shared" si="18"/>
        <v>62.97833824899195</v>
      </c>
      <c r="I91" s="54">
        <f t="shared" si="19"/>
        <v>945.2082172433131</v>
      </c>
      <c r="J91" s="55"/>
      <c r="K91" s="56"/>
      <c r="L91" s="41"/>
      <c r="M91" s="54">
        <f t="shared" si="17"/>
        <v>995.7991016531046</v>
      </c>
      <c r="N91" s="43">
        <v>56</v>
      </c>
      <c r="O91" s="43">
        <v>1.1</v>
      </c>
      <c r="P91" s="41"/>
      <c r="Q91" s="54">
        <f t="shared" si="15"/>
        <v>13.2581129030591</v>
      </c>
      <c r="R91" s="60">
        <f t="shared" si="11"/>
        <v>17.45901124995453</v>
      </c>
      <c r="S91" s="54">
        <f t="shared" si="16"/>
        <v>0.4466086359104135</v>
      </c>
    </row>
    <row r="92" spans="1:19" ht="12.75">
      <c r="A92" s="39" t="s">
        <v>191</v>
      </c>
      <c r="B92" s="25">
        <v>10</v>
      </c>
      <c r="C92" s="53">
        <f t="shared" si="12"/>
        <v>1058.3999999999999</v>
      </c>
      <c r="D92" s="25">
        <v>99</v>
      </c>
      <c r="E92" s="52">
        <v>2</v>
      </c>
      <c r="F92" s="54">
        <f t="shared" si="9"/>
        <v>0.3489949670250097</v>
      </c>
      <c r="G92" s="54">
        <f t="shared" si="13"/>
        <v>982.8899837170704</v>
      </c>
      <c r="H92" s="54">
        <f t="shared" si="18"/>
        <v>57.38981566636357</v>
      </c>
      <c r="I92" s="54">
        <f t="shared" si="19"/>
        <v>953.49354269597</v>
      </c>
      <c r="J92" s="55"/>
      <c r="K92" s="56"/>
      <c r="L92" s="41"/>
      <c r="M92" s="54">
        <f t="shared" si="17"/>
        <v>995.7559935964744</v>
      </c>
      <c r="N92" s="43">
        <v>56</v>
      </c>
      <c r="O92" s="43">
        <v>1.1</v>
      </c>
      <c r="P92" s="41"/>
      <c r="Q92" s="54">
        <f t="shared" si="15"/>
        <v>12.866009879403919</v>
      </c>
      <c r="R92" s="60">
        <f t="shared" si="11"/>
        <v>17.110016282929564</v>
      </c>
      <c r="S92" s="54">
        <f t="shared" si="16"/>
        <v>0.4466086359104135</v>
      </c>
    </row>
    <row r="93" spans="1:19" ht="12.75">
      <c r="A93" s="39" t="s">
        <v>192</v>
      </c>
      <c r="B93" s="25">
        <v>16</v>
      </c>
      <c r="C93" s="58">
        <f t="shared" si="12"/>
        <v>1074.3999999999999</v>
      </c>
      <c r="D93" s="25">
        <v>124</v>
      </c>
      <c r="E93" s="52">
        <v>1</v>
      </c>
      <c r="F93" s="54">
        <f t="shared" si="9"/>
        <v>0.2792385029965362</v>
      </c>
      <c r="G93" s="54">
        <f t="shared" si="13"/>
        <v>983.169222220067</v>
      </c>
      <c r="H93" s="54">
        <f t="shared" si="18"/>
        <v>48.44409189543498</v>
      </c>
      <c r="I93" s="54">
        <f t="shared" si="19"/>
        <v>966.7561235938452</v>
      </c>
      <c r="J93" s="55"/>
      <c r="K93" s="56"/>
      <c r="L93" s="41"/>
      <c r="M93" s="54">
        <f t="shared" si="17"/>
        <v>995.687020705866</v>
      </c>
      <c r="N93" s="43">
        <v>56</v>
      </c>
      <c r="O93" s="43">
        <v>1.1</v>
      </c>
      <c r="P93" s="41"/>
      <c r="Q93" s="60">
        <f t="shared" si="15"/>
        <v>12.517798485798949</v>
      </c>
      <c r="R93" s="60">
        <f t="shared" si="11"/>
        <v>16.830777779932987</v>
      </c>
      <c r="S93" s="54">
        <f t="shared" si="16"/>
        <v>0.4466086359104135</v>
      </c>
    </row>
    <row r="94" spans="1:19" ht="12.75">
      <c r="A94" s="39" t="s">
        <v>193</v>
      </c>
      <c r="B94" s="25">
        <v>15</v>
      </c>
      <c r="C94" s="53">
        <f t="shared" si="12"/>
        <v>1089.3999999999999</v>
      </c>
      <c r="D94" s="25">
        <v>124</v>
      </c>
      <c r="E94" s="52">
        <v>11</v>
      </c>
      <c r="F94" s="54">
        <f t="shared" si="9"/>
        <v>2.862134930648172</v>
      </c>
      <c r="G94" s="54">
        <f t="shared" si="13"/>
        <v>986.0313571507152</v>
      </c>
      <c r="H94" s="54">
        <f t="shared" si="18"/>
        <v>37.50172446652878</v>
      </c>
      <c r="I94" s="54">
        <f t="shared" si="19"/>
        <v>976.6086754810253</v>
      </c>
      <c r="J94" s="55"/>
      <c r="K94" s="56"/>
      <c r="L94" s="41"/>
      <c r="M94" s="54">
        <f t="shared" si="17"/>
        <v>995.6223586209205</v>
      </c>
      <c r="N94" s="43">
        <v>56</v>
      </c>
      <c r="O94" s="43">
        <v>1.1</v>
      </c>
      <c r="P94" s="41"/>
      <c r="Q94" s="60">
        <f t="shared" si="15"/>
        <v>9.591001470205356</v>
      </c>
      <c r="R94" s="60">
        <f t="shared" si="11"/>
        <v>13.968642849284834</v>
      </c>
      <c r="S94" s="54">
        <f t="shared" si="16"/>
        <v>0.4466086359104135</v>
      </c>
    </row>
    <row r="95" spans="1:19" ht="12.75">
      <c r="A95" s="39" t="s">
        <v>194</v>
      </c>
      <c r="B95" s="25">
        <v>6.7</v>
      </c>
      <c r="C95" s="53">
        <f t="shared" si="12"/>
        <v>1096.1</v>
      </c>
      <c r="D95" s="25">
        <v>138</v>
      </c>
      <c r="E95" s="52">
        <v>5</v>
      </c>
      <c r="F95" s="54">
        <f t="shared" si="9"/>
        <v>0.5839434764093098</v>
      </c>
      <c r="G95" s="54">
        <f t="shared" si="13"/>
        <v>986.6153006271245</v>
      </c>
      <c r="H95" s="54">
        <f t="shared" si="18"/>
        <v>36.92000307134456</v>
      </c>
      <c r="I95" s="54">
        <f t="shared" si="19"/>
        <v>983.2577814536162</v>
      </c>
      <c r="J95" s="55"/>
      <c r="K95" s="56"/>
      <c r="L95" s="41"/>
      <c r="M95" s="54">
        <f t="shared" si="17"/>
        <v>995.5934762229782</v>
      </c>
      <c r="N95" s="43">
        <v>56</v>
      </c>
      <c r="O95" s="43">
        <v>1.1</v>
      </c>
      <c r="P95" s="41"/>
      <c r="Q95" s="60">
        <f t="shared" si="15"/>
        <v>8.978175595853713</v>
      </c>
      <c r="R95" s="60">
        <f t="shared" si="11"/>
        <v>13.384699372875502</v>
      </c>
      <c r="S95" s="54">
        <f t="shared" si="16"/>
        <v>0.4466086359104135</v>
      </c>
    </row>
    <row r="96" spans="1:19" ht="12.75">
      <c r="A96" s="39" t="s">
        <v>195</v>
      </c>
      <c r="B96" s="25">
        <v>8</v>
      </c>
      <c r="C96" s="53">
        <f t="shared" si="12"/>
        <v>1104.1</v>
      </c>
      <c r="D96" s="25">
        <v>95</v>
      </c>
      <c r="E96" s="52">
        <v>7.5</v>
      </c>
      <c r="F96" s="54">
        <f t="shared" si="9"/>
        <v>1.0442095377604126</v>
      </c>
      <c r="G96" s="54">
        <f t="shared" si="13"/>
        <v>987.6595101648849</v>
      </c>
      <c r="H96" s="54">
        <f t="shared" si="18"/>
        <v>36.92000307134456</v>
      </c>
      <c r="I96" s="54">
        <f t="shared" si="19"/>
        <v>991.1893403446066</v>
      </c>
      <c r="J96" s="55"/>
      <c r="K96" s="56"/>
      <c r="L96" s="41"/>
      <c r="M96" s="54">
        <f t="shared" si="17"/>
        <v>995.558989777674</v>
      </c>
      <c r="N96" s="43">
        <v>56</v>
      </c>
      <c r="O96" s="43">
        <v>1.1</v>
      </c>
      <c r="P96" s="41"/>
      <c r="Q96" s="60">
        <f t="shared" si="15"/>
        <v>7.8994796127891505</v>
      </c>
      <c r="R96" s="60">
        <f t="shared" si="11"/>
        <v>12.340489835115136</v>
      </c>
      <c r="S96" s="54">
        <f t="shared" si="16"/>
        <v>0.4466086359104135</v>
      </c>
    </row>
    <row r="97" spans="1:19" ht="12.75">
      <c r="A97" s="39" t="s">
        <v>196</v>
      </c>
      <c r="B97" s="25">
        <v>14</v>
      </c>
      <c r="C97" s="53">
        <f t="shared" si="12"/>
        <v>1118.1</v>
      </c>
      <c r="D97" s="25">
        <v>90</v>
      </c>
      <c r="E97" s="52">
        <v>-7</v>
      </c>
      <c r="F97" s="54">
        <f t="shared" si="9"/>
        <v>-1.7061708076720647</v>
      </c>
      <c r="G97" s="54">
        <f t="shared" si="13"/>
        <v>985.9533393572128</v>
      </c>
      <c r="H97" s="54">
        <f t="shared" si="18"/>
        <v>40.04584331749781</v>
      </c>
      <c r="I97" s="54">
        <f t="shared" si="19"/>
        <v>1004.728841957686</v>
      </c>
      <c r="J97" s="55"/>
      <c r="K97" s="56"/>
      <c r="L97" s="41"/>
      <c r="M97" s="54">
        <f t="shared" si="17"/>
        <v>995.4986384983916</v>
      </c>
      <c r="N97" s="43">
        <v>56</v>
      </c>
      <c r="O97" s="43">
        <v>1.1</v>
      </c>
      <c r="P97" s="41"/>
      <c r="Q97" s="60">
        <f t="shared" si="15"/>
        <v>9.545299141178816</v>
      </c>
      <c r="R97" s="60">
        <f t="shared" si="11"/>
        <v>14.046660642787174</v>
      </c>
      <c r="S97" s="54">
        <f t="shared" si="16"/>
        <v>0.4466086359104135</v>
      </c>
    </row>
    <row r="98" spans="1:19" ht="12.75">
      <c r="A98" s="39" t="s">
        <v>197</v>
      </c>
      <c r="B98" s="25">
        <v>15</v>
      </c>
      <c r="C98" s="53">
        <f t="shared" si="12"/>
        <v>1133.1</v>
      </c>
      <c r="D98" s="25">
        <v>77</v>
      </c>
      <c r="E98" s="52">
        <v>-2</v>
      </c>
      <c r="F98" s="54">
        <f t="shared" si="9"/>
        <v>-0.5234924505375146</v>
      </c>
      <c r="G98" s="54">
        <f t="shared" si="13"/>
        <v>985.4298469066753</v>
      </c>
      <c r="H98" s="54">
        <f t="shared" si="18"/>
        <v>40.56901687057876</v>
      </c>
      <c r="I98" s="54">
        <f t="shared" si="19"/>
        <v>1019.7105723346347</v>
      </c>
      <c r="J98" s="55"/>
      <c r="K98" s="56"/>
      <c r="L98" s="41"/>
      <c r="M98" s="54">
        <f t="shared" si="17"/>
        <v>995.4339764134462</v>
      </c>
      <c r="N98" s="43">
        <v>56</v>
      </c>
      <c r="O98" s="43">
        <v>1.1</v>
      </c>
      <c r="P98" s="41"/>
      <c r="Q98" s="60">
        <f t="shared" si="15"/>
        <v>10.004129506770937</v>
      </c>
      <c r="R98" s="60">
        <f t="shared" si="11"/>
        <v>14.570153093324734</v>
      </c>
      <c r="S98" s="54">
        <f t="shared" si="16"/>
        <v>0.4466086359104135</v>
      </c>
    </row>
    <row r="99" spans="1:19" ht="12.75">
      <c r="A99" s="39" t="s">
        <v>198</v>
      </c>
      <c r="B99" s="25">
        <v>10</v>
      </c>
      <c r="C99" s="53">
        <f t="shared" si="12"/>
        <v>1143.1</v>
      </c>
      <c r="D99" s="25">
        <v>88</v>
      </c>
      <c r="E99" s="52">
        <v>-7.5</v>
      </c>
      <c r="F99" s="54">
        <f t="shared" si="9"/>
        <v>-1.3052619222005157</v>
      </c>
      <c r="G99" s="54">
        <f t="shared" si="13"/>
        <v>984.1245849844747</v>
      </c>
      <c r="H99" s="54">
        <f t="shared" si="18"/>
        <v>41.94884142846191</v>
      </c>
      <c r="I99" s="54">
        <f t="shared" si="19"/>
        <v>1029.5285342159987</v>
      </c>
      <c r="J99" s="55"/>
      <c r="K99" s="56"/>
      <c r="L99" s="41"/>
      <c r="M99" s="54">
        <f t="shared" si="17"/>
        <v>995.390868356816</v>
      </c>
      <c r="N99" s="43">
        <v>56</v>
      </c>
      <c r="O99" s="43">
        <v>1.1</v>
      </c>
      <c r="P99" s="41"/>
      <c r="Q99" s="60">
        <f t="shared" si="15"/>
        <v>11.266283372341263</v>
      </c>
      <c r="R99" s="60">
        <f t="shared" si="11"/>
        <v>15.875415015525277</v>
      </c>
      <c r="S99" s="54">
        <f t="shared" si="16"/>
        <v>0.4466086359104135</v>
      </c>
    </row>
    <row r="100" spans="1:19" ht="12.75">
      <c r="A100" s="39" t="s">
        <v>199</v>
      </c>
      <c r="B100" s="25">
        <v>21</v>
      </c>
      <c r="C100" s="53">
        <f t="shared" si="12"/>
        <v>1164.1</v>
      </c>
      <c r="D100" s="25">
        <v>82</v>
      </c>
      <c r="E100" s="52">
        <v>6</v>
      </c>
      <c r="F100" s="54">
        <f t="shared" si="9"/>
        <v>2.1950977286207225</v>
      </c>
      <c r="G100" s="54">
        <f t="shared" si="13"/>
        <v>986.3196827130954</v>
      </c>
      <c r="H100" s="54">
        <f t="shared" si="18"/>
        <v>47.001370493462126</v>
      </c>
      <c r="I100" s="54">
        <f t="shared" si="19"/>
        <v>1049.7931214560372</v>
      </c>
      <c r="J100" s="55"/>
      <c r="K100" s="56"/>
      <c r="L100" s="41"/>
      <c r="M100" s="54">
        <f t="shared" si="17"/>
        <v>995.3003414378925</v>
      </c>
      <c r="N100" s="43">
        <v>56</v>
      </c>
      <c r="O100" s="43">
        <v>1.1</v>
      </c>
      <c r="P100" s="41"/>
      <c r="Q100" s="60">
        <f t="shared" si="15"/>
        <v>8.980658724797081</v>
      </c>
      <c r="R100" s="60">
        <f t="shared" si="11"/>
        <v>13.680317286904597</v>
      </c>
      <c r="S100" s="54">
        <f t="shared" si="16"/>
        <v>0.4466086359104135</v>
      </c>
    </row>
    <row r="101" spans="1:19" ht="12.75">
      <c r="A101" s="39" t="s">
        <v>200</v>
      </c>
      <c r="B101" s="25">
        <v>12.2</v>
      </c>
      <c r="C101" s="53">
        <f t="shared" si="12"/>
        <v>1176.3</v>
      </c>
      <c r="D101" s="25">
        <v>76</v>
      </c>
      <c r="E101" s="52">
        <v>1</v>
      </c>
      <c r="F101" s="54">
        <f t="shared" si="9"/>
        <v>0.21291935853485883</v>
      </c>
      <c r="G101" s="54">
        <f t="shared" si="13"/>
        <v>986.5326020716302</v>
      </c>
      <c r="H101" s="54">
        <f t="shared" si="18"/>
        <v>55.62675933532778</v>
      </c>
      <c r="I101" s="54">
        <f t="shared" si="19"/>
        <v>1058.418510297903</v>
      </c>
      <c r="J101" s="55"/>
      <c r="K101" s="56"/>
      <c r="L101" s="41"/>
      <c r="M101" s="54">
        <f t="shared" si="17"/>
        <v>995.2477496088036</v>
      </c>
      <c r="N101" s="43">
        <v>56</v>
      </c>
      <c r="O101" s="43">
        <v>1.1</v>
      </c>
      <c r="P101" s="41"/>
      <c r="Q101" s="60">
        <f t="shared" si="15"/>
        <v>8.71514753717338</v>
      </c>
      <c r="R101" s="60">
        <f t="shared" si="11"/>
        <v>13.467397928369792</v>
      </c>
      <c r="S101" s="54">
        <f t="shared" si="16"/>
        <v>0.4466086359104135</v>
      </c>
    </row>
    <row r="102" spans="1:19" ht="12.75">
      <c r="A102" s="39" t="s">
        <v>201</v>
      </c>
      <c r="B102" s="25">
        <v>16</v>
      </c>
      <c r="C102" s="53">
        <f t="shared" si="12"/>
        <v>1192.3</v>
      </c>
      <c r="D102" s="25">
        <v>45</v>
      </c>
      <c r="E102" s="52">
        <v>-7</v>
      </c>
      <c r="F102" s="54">
        <f t="shared" si="9"/>
        <v>-1.9499094944823596</v>
      </c>
      <c r="G102" s="54">
        <f t="shared" si="13"/>
        <v>984.5826925771479</v>
      </c>
      <c r="H102" s="54">
        <f t="shared" si="18"/>
        <v>52.32496815768927</v>
      </c>
      <c r="I102" s="54">
        <f t="shared" si="19"/>
        <v>1073.9522164874313</v>
      </c>
      <c r="J102" s="55"/>
      <c r="K102" s="56"/>
      <c r="L102" s="41"/>
      <c r="M102" s="54">
        <f t="shared" si="17"/>
        <v>995.1787767181952</v>
      </c>
      <c r="N102" s="43">
        <v>56</v>
      </c>
      <c r="O102" s="43">
        <v>1.1</v>
      </c>
      <c r="P102" s="41"/>
      <c r="Q102" s="60">
        <f t="shared" si="15"/>
        <v>10.5960841410473</v>
      </c>
      <c r="R102" s="60">
        <f t="shared" si="11"/>
        <v>15.417307422852105</v>
      </c>
      <c r="S102" s="54">
        <f t="shared" si="16"/>
        <v>0.4466086359104135</v>
      </c>
    </row>
    <row r="103" spans="1:19" ht="12.75">
      <c r="A103" s="39" t="s">
        <v>202</v>
      </c>
      <c r="B103" s="25">
        <v>9</v>
      </c>
      <c r="C103" s="53">
        <f t="shared" si="12"/>
        <v>1201.3</v>
      </c>
      <c r="D103" s="25">
        <v>102</v>
      </c>
      <c r="E103" s="52">
        <v>-3</v>
      </c>
      <c r="F103" s="54">
        <f t="shared" si="9"/>
        <v>-0.47102360618649447</v>
      </c>
      <c r="G103" s="54">
        <f t="shared" si="13"/>
        <v>984.1116689709614</v>
      </c>
      <c r="H103" s="54">
        <f t="shared" si="18"/>
        <v>45.85978242640555</v>
      </c>
      <c r="I103" s="54">
        <f t="shared" si="19"/>
        <v>1080.1955737751748</v>
      </c>
      <c r="J103" s="55"/>
      <c r="K103" s="56"/>
      <c r="L103" s="41"/>
      <c r="M103" s="54">
        <f t="shared" si="17"/>
        <v>995.1399794672279</v>
      </c>
      <c r="N103" s="43">
        <v>56</v>
      </c>
      <c r="O103" s="43">
        <v>1.1</v>
      </c>
      <c r="P103" s="41"/>
      <c r="Q103" s="60">
        <f t="shared" si="15"/>
        <v>11.0283104962665</v>
      </c>
      <c r="R103" s="60">
        <f t="shared" si="11"/>
        <v>15.888331029038568</v>
      </c>
      <c r="S103" s="54">
        <f t="shared" si="16"/>
        <v>0.4466086359104135</v>
      </c>
    </row>
    <row r="104" spans="1:19" ht="12.75">
      <c r="A104" s="39" t="s">
        <v>203</v>
      </c>
      <c r="B104" s="25">
        <v>15</v>
      </c>
      <c r="C104" s="53">
        <f t="shared" si="12"/>
        <v>1216.3</v>
      </c>
      <c r="D104" s="25">
        <v>136</v>
      </c>
      <c r="E104" s="52">
        <v>-1</v>
      </c>
      <c r="F104" s="54">
        <f t="shared" si="9"/>
        <v>-0.26178609655925267</v>
      </c>
      <c r="G104" s="54">
        <f t="shared" si="13"/>
        <v>983.8498828744022</v>
      </c>
      <c r="H104" s="54">
        <f t="shared" si="18"/>
        <v>34.37086586380748</v>
      </c>
      <c r="I104" s="54">
        <f t="shared" si="19"/>
        <v>1089.8359194254774</v>
      </c>
      <c r="J104" s="55"/>
      <c r="K104" s="56"/>
      <c r="L104" s="41"/>
      <c r="M104" s="54">
        <f t="shared" si="17"/>
        <v>995.0753173822825</v>
      </c>
      <c r="N104" s="43">
        <v>56</v>
      </c>
      <c r="O104" s="43">
        <v>1.1</v>
      </c>
      <c r="P104" s="41"/>
      <c r="Q104" s="60">
        <f t="shared" si="15"/>
        <v>11.225434507880323</v>
      </c>
      <c r="R104" s="60">
        <f t="shared" si="11"/>
        <v>16.15011712559783</v>
      </c>
      <c r="S104" s="54">
        <f t="shared" si="16"/>
        <v>0.4466086359104135</v>
      </c>
    </row>
    <row r="105" spans="1:19" ht="12.75">
      <c r="A105" s="39" t="s">
        <v>204</v>
      </c>
      <c r="B105" s="25">
        <v>14</v>
      </c>
      <c r="C105" s="53">
        <f t="shared" si="12"/>
        <v>1230.3</v>
      </c>
      <c r="D105" s="25">
        <v>140</v>
      </c>
      <c r="E105" s="52">
        <v>7</v>
      </c>
      <c r="F105" s="54">
        <f t="shared" si="9"/>
        <v>1.7061708076720647</v>
      </c>
      <c r="G105" s="54">
        <f t="shared" si="13"/>
        <v>985.5560536820742</v>
      </c>
      <c r="H105" s="54">
        <f t="shared" si="18"/>
        <v>21.155321070417283</v>
      </c>
      <c r="I105" s="54">
        <f t="shared" si="19"/>
        <v>1094.129910225298</v>
      </c>
      <c r="J105" s="55"/>
      <c r="K105" s="56"/>
      <c r="L105" s="41" t="s">
        <v>205</v>
      </c>
      <c r="M105" s="54">
        <f t="shared" si="17"/>
        <v>995.0149661030001</v>
      </c>
      <c r="N105" s="43">
        <v>56</v>
      </c>
      <c r="O105" s="43">
        <v>1.1</v>
      </c>
      <c r="P105" s="41"/>
      <c r="Q105" s="60">
        <f t="shared" si="15"/>
        <v>9.458912420925913</v>
      </c>
      <c r="R105" s="60">
        <f t="shared" si="11"/>
        <v>14.443946317925793</v>
      </c>
      <c r="S105" s="54">
        <f t="shared" si="16"/>
        <v>0.4466086359104135</v>
      </c>
    </row>
    <row r="106" spans="1:19" ht="12.75">
      <c r="A106" s="39" t="s">
        <v>206</v>
      </c>
      <c r="B106" s="25">
        <v>15</v>
      </c>
      <c r="C106" s="53">
        <f t="shared" si="12"/>
        <v>1245.3</v>
      </c>
      <c r="D106" s="25">
        <v>162</v>
      </c>
      <c r="E106" s="52">
        <v>4.5</v>
      </c>
      <c r="F106" s="54">
        <f t="shared" si="9"/>
        <v>1.176886435917674</v>
      </c>
      <c r="G106" s="54">
        <f t="shared" si="13"/>
        <v>986.7329401179919</v>
      </c>
      <c r="H106" s="54">
        <f t="shared" si="18"/>
        <v>26.998220592718233</v>
      </c>
      <c r="I106" s="54">
        <f t="shared" si="19"/>
        <v>1107.8949188881813</v>
      </c>
      <c r="J106" s="55"/>
      <c r="K106" s="56"/>
      <c r="L106" s="41"/>
      <c r="M106" s="54">
        <f t="shared" si="17"/>
        <v>994.9503040180547</v>
      </c>
      <c r="N106" s="43">
        <v>56</v>
      </c>
      <c r="O106" s="43">
        <v>1.1</v>
      </c>
      <c r="P106" s="41"/>
      <c r="Q106" s="60">
        <f t="shared" si="15"/>
        <v>8.217363900062765</v>
      </c>
      <c r="R106" s="60">
        <f t="shared" si="11"/>
        <v>13.267059882008084</v>
      </c>
      <c r="S106" s="54">
        <f t="shared" si="16"/>
        <v>0.4466086359104135</v>
      </c>
    </row>
    <row r="107" spans="1:19" ht="12.75">
      <c r="A107" s="39" t="s">
        <v>207</v>
      </c>
      <c r="B107" s="25">
        <v>6</v>
      </c>
      <c r="C107" s="53">
        <f t="shared" si="12"/>
        <v>1251.3</v>
      </c>
      <c r="D107" s="25">
        <v>67</v>
      </c>
      <c r="E107" s="52">
        <v>-17.5</v>
      </c>
      <c r="F107" s="54">
        <f t="shared" si="9"/>
        <v>-1.8042347970256387</v>
      </c>
      <c r="G107" s="54">
        <f t="shared" si="13"/>
        <v>984.9287053209663</v>
      </c>
      <c r="H107" s="54">
        <f t="shared" si="18"/>
        <v>26.599053004113056</v>
      </c>
      <c r="I107" s="54">
        <f t="shared" si="19"/>
        <v>1113.6032813533204</v>
      </c>
      <c r="J107" s="55"/>
      <c r="K107" s="56"/>
      <c r="L107" s="41"/>
      <c r="M107" s="54">
        <f t="shared" si="17"/>
        <v>994.9244391840765</v>
      </c>
      <c r="N107" s="43">
        <v>56</v>
      </c>
      <c r="O107" s="43">
        <v>1.1</v>
      </c>
      <c r="P107" s="41"/>
      <c r="Q107" s="67">
        <f t="shared" si="15"/>
        <v>9.995733863110217</v>
      </c>
      <c r="R107" s="67">
        <f t="shared" si="11"/>
        <v>15.071294679033713</v>
      </c>
      <c r="S107" s="54">
        <f t="shared" si="16"/>
        <v>0.4466086359104135</v>
      </c>
    </row>
    <row r="108" spans="1:19" ht="12.75">
      <c r="A108" s="39" t="s">
        <v>208</v>
      </c>
      <c r="B108" s="25">
        <v>17</v>
      </c>
      <c r="C108" s="53">
        <f t="shared" si="12"/>
        <v>1268.3</v>
      </c>
      <c r="D108" s="25">
        <v>94</v>
      </c>
      <c r="E108" s="52">
        <v>11</v>
      </c>
      <c r="F108" s="54">
        <f t="shared" si="9"/>
        <v>3.2437529214012617</v>
      </c>
      <c r="G108" s="54">
        <f t="shared" si="13"/>
        <v>988.1724582423675</v>
      </c>
      <c r="H108" s="54">
        <f t="shared" si="18"/>
        <v>27.763125468540732</v>
      </c>
      <c r="I108" s="54">
        <f t="shared" si="19"/>
        <v>1130.2502931657286</v>
      </c>
      <c r="J108" s="55"/>
      <c r="K108" s="56"/>
      <c r="L108" s="65" t="s">
        <v>209</v>
      </c>
      <c r="M108" s="54">
        <f t="shared" si="17"/>
        <v>994.851155487805</v>
      </c>
      <c r="N108" s="43">
        <v>56</v>
      </c>
      <c r="O108" s="43">
        <v>1.1</v>
      </c>
      <c r="P108" s="41"/>
      <c r="Q108" s="67">
        <f t="shared" si="15"/>
        <v>6.678697245437547</v>
      </c>
      <c r="R108" s="67">
        <f t="shared" si="11"/>
        <v>11.827541757632503</v>
      </c>
      <c r="S108" s="54">
        <f t="shared" si="16"/>
        <v>0.4466086359104135</v>
      </c>
    </row>
    <row r="109" spans="1:19" ht="12.75">
      <c r="A109" s="39" t="s">
        <v>210</v>
      </c>
      <c r="B109" s="25">
        <v>11.9</v>
      </c>
      <c r="C109" s="53">
        <f t="shared" si="12"/>
        <v>1280.2</v>
      </c>
      <c r="D109" s="25">
        <v>86</v>
      </c>
      <c r="E109" s="52">
        <v>5</v>
      </c>
      <c r="F109" s="54">
        <f t="shared" si="9"/>
        <v>1.037153338697132</v>
      </c>
      <c r="G109" s="54">
        <f t="shared" si="13"/>
        <v>989.2096115810647</v>
      </c>
      <c r="H109" s="54">
        <f t="shared" si="18"/>
        <v>33.690483922186615</v>
      </c>
      <c r="I109" s="54">
        <f t="shared" si="19"/>
        <v>1140.516779162116</v>
      </c>
      <c r="J109" s="55"/>
      <c r="K109" s="56"/>
      <c r="L109" s="41" t="s">
        <v>263</v>
      </c>
      <c r="M109" s="54">
        <f t="shared" si="17"/>
        <v>994.7998569004151</v>
      </c>
      <c r="N109" s="43">
        <v>56</v>
      </c>
      <c r="O109" s="43">
        <v>1.1</v>
      </c>
      <c r="P109" s="41"/>
      <c r="Q109" s="67">
        <f t="shared" si="15"/>
        <v>5.590245319350402</v>
      </c>
      <c r="R109" s="67">
        <f t="shared" si="11"/>
        <v>10.790388418935322</v>
      </c>
      <c r="S109" s="54">
        <f t="shared" si="16"/>
        <v>0.4466086359104135</v>
      </c>
    </row>
    <row r="110" spans="1:19" ht="12.75">
      <c r="A110" s="39" t="s">
        <v>211</v>
      </c>
      <c r="B110" s="25">
        <v>10</v>
      </c>
      <c r="C110" s="53">
        <f t="shared" si="12"/>
        <v>1290.2</v>
      </c>
      <c r="D110" s="25">
        <v>60</v>
      </c>
      <c r="E110" s="52">
        <v>-0.5</v>
      </c>
      <c r="F110" s="54">
        <f t="shared" si="9"/>
        <v>-0.08726535498373934</v>
      </c>
      <c r="G110" s="54">
        <f t="shared" si="13"/>
        <v>989.1223462260809</v>
      </c>
      <c r="H110" s="54">
        <f t="shared" si="18"/>
        <v>36.10961076173835</v>
      </c>
      <c r="I110" s="54">
        <f t="shared" si="19"/>
        <v>1150.219366965995</v>
      </c>
      <c r="J110" s="55"/>
      <c r="K110" s="56"/>
      <c r="L110" s="41"/>
      <c r="M110" s="54">
        <f t="shared" si="17"/>
        <v>994.7567488437849</v>
      </c>
      <c r="N110" s="43">
        <v>56</v>
      </c>
      <c r="O110" s="43">
        <v>1.1</v>
      </c>
      <c r="P110" s="41"/>
      <c r="Q110" s="67">
        <f t="shared" si="15"/>
        <v>5.634402617703927</v>
      </c>
      <c r="R110" s="67">
        <f t="shared" si="11"/>
        <v>10.877653773919064</v>
      </c>
      <c r="S110" s="54">
        <f t="shared" si="16"/>
        <v>0.4466086359104135</v>
      </c>
    </row>
    <row r="111" spans="1:19" ht="12.75">
      <c r="A111" s="39" t="s">
        <v>212</v>
      </c>
      <c r="B111" s="25">
        <v>11</v>
      </c>
      <c r="C111" s="58">
        <f t="shared" si="12"/>
        <v>1301.2</v>
      </c>
      <c r="D111" s="25">
        <v>76</v>
      </c>
      <c r="E111" s="52">
        <v>-15.5</v>
      </c>
      <c r="F111" s="54">
        <f t="shared" si="9"/>
        <v>-2.9396221368608253</v>
      </c>
      <c r="G111" s="54">
        <f t="shared" si="13"/>
        <v>986.1827240892201</v>
      </c>
      <c r="H111" s="54">
        <f t="shared" si="18"/>
        <v>38.67396712661412</v>
      </c>
      <c r="I111" s="54">
        <f t="shared" si="19"/>
        <v>1160.5044385810302</v>
      </c>
      <c r="J111" s="55"/>
      <c r="K111" s="56"/>
      <c r="L111" s="41"/>
      <c r="M111" s="54">
        <f t="shared" si="17"/>
        <v>994.7093299814916</v>
      </c>
      <c r="N111" s="43">
        <v>56</v>
      </c>
      <c r="O111" s="43">
        <v>1.1</v>
      </c>
      <c r="P111" s="41"/>
      <c r="Q111" s="67">
        <f t="shared" si="15"/>
        <v>8.526605892271505</v>
      </c>
      <c r="R111" s="67">
        <f t="shared" si="11"/>
        <v>13.817275910779927</v>
      </c>
      <c r="S111" s="54">
        <f t="shared" si="16"/>
        <v>0.4466086359104135</v>
      </c>
    </row>
    <row r="112" spans="1:19" ht="12.75">
      <c r="A112" s="39" t="s">
        <v>213</v>
      </c>
      <c r="B112" s="25">
        <v>15</v>
      </c>
      <c r="C112" s="53">
        <f t="shared" si="12"/>
        <v>1316.2</v>
      </c>
      <c r="D112" s="25">
        <v>76</v>
      </c>
      <c r="E112" s="52">
        <v>10.5</v>
      </c>
      <c r="F112" s="54">
        <f t="shared" si="9"/>
        <v>2.733532882382212</v>
      </c>
      <c r="G112" s="54">
        <f t="shared" si="13"/>
        <v>988.9162569716023</v>
      </c>
      <c r="H112" s="54">
        <f t="shared" si="18"/>
        <v>40.215638993934704</v>
      </c>
      <c r="I112" s="54">
        <f t="shared" si="19"/>
        <v>1175.17246659554</v>
      </c>
      <c r="J112" s="55"/>
      <c r="K112" s="56"/>
      <c r="L112" s="65" t="s">
        <v>214</v>
      </c>
      <c r="M112" s="54">
        <f t="shared" si="17"/>
        <v>994.6446678965461</v>
      </c>
      <c r="N112" s="43">
        <v>56</v>
      </c>
      <c r="O112" s="43">
        <v>1.1</v>
      </c>
      <c r="P112" s="41"/>
      <c r="Q112" s="67">
        <f t="shared" si="15"/>
        <v>5.728410924943887</v>
      </c>
      <c r="R112" s="67">
        <f t="shared" si="11"/>
        <v>11.083743028397748</v>
      </c>
      <c r="S112" s="54">
        <f t="shared" si="16"/>
        <v>0.4466086359104135</v>
      </c>
    </row>
    <row r="113" spans="1:19" ht="12.75">
      <c r="A113" s="39" t="s">
        <v>215</v>
      </c>
      <c r="B113" s="25">
        <v>20</v>
      </c>
      <c r="C113" s="53">
        <f t="shared" si="12"/>
        <v>1336.2</v>
      </c>
      <c r="D113" s="25">
        <v>84</v>
      </c>
      <c r="E113" s="52">
        <v>-6.5</v>
      </c>
      <c r="F113" s="54">
        <f t="shared" si="9"/>
        <v>-2.2640642753581344</v>
      </c>
      <c r="G113" s="54">
        <f t="shared" si="13"/>
        <v>986.6521926962441</v>
      </c>
      <c r="H113" s="54">
        <f t="shared" si="18"/>
        <v>40.215638993934704</v>
      </c>
      <c r="I113" s="54">
        <f t="shared" si="19"/>
        <v>1195.0439037090719</v>
      </c>
      <c r="J113" s="55"/>
      <c r="K113" s="56"/>
      <c r="L113" s="41"/>
      <c r="M113" s="54">
        <f t="shared" si="17"/>
        <v>994.5584517832856</v>
      </c>
      <c r="N113" s="43">
        <v>56</v>
      </c>
      <c r="O113" s="43">
        <v>1.1</v>
      </c>
      <c r="P113" s="41"/>
      <c r="Q113" s="67">
        <f t="shared" si="15"/>
        <v>7.906259087041462</v>
      </c>
      <c r="R113" s="67">
        <f t="shared" si="11"/>
        <v>13.347807303755872</v>
      </c>
      <c r="S113" s="54">
        <f t="shared" si="16"/>
        <v>0.4466086359104135</v>
      </c>
    </row>
    <row r="114" spans="1:19" ht="12.75">
      <c r="A114" s="39" t="s">
        <v>216</v>
      </c>
      <c r="B114" s="25">
        <v>12.5</v>
      </c>
      <c r="C114" s="53">
        <f t="shared" si="12"/>
        <v>1348.7</v>
      </c>
      <c r="D114" s="25">
        <v>90</v>
      </c>
      <c r="E114" s="52">
        <v>11</v>
      </c>
      <c r="F114" s="54">
        <f t="shared" si="9"/>
        <v>2.38511244220681</v>
      </c>
      <c r="G114" s="54">
        <f t="shared" si="13"/>
        <v>989.037305138451</v>
      </c>
      <c r="H114" s="54">
        <f t="shared" si="18"/>
        <v>41.498238756278944</v>
      </c>
      <c r="I114" s="54">
        <f t="shared" si="19"/>
        <v>1207.2470252969142</v>
      </c>
      <c r="J114" s="55"/>
      <c r="K114" s="56"/>
      <c r="L114" s="41"/>
      <c r="M114" s="54">
        <f t="shared" si="17"/>
        <v>994.5045667124978</v>
      </c>
      <c r="N114" s="43">
        <v>56</v>
      </c>
      <c r="O114" s="43">
        <v>1.1</v>
      </c>
      <c r="P114" s="41"/>
      <c r="Q114" s="67">
        <f t="shared" si="15"/>
        <v>5.467261574046802</v>
      </c>
      <c r="R114" s="67">
        <f t="shared" si="11"/>
        <v>10.96269486154904</v>
      </c>
      <c r="S114" s="54">
        <f t="shared" si="16"/>
        <v>0.4466086359104135</v>
      </c>
    </row>
    <row r="115" spans="1:19" ht="12.75">
      <c r="A115" s="39" t="s">
        <v>217</v>
      </c>
      <c r="B115" s="25">
        <v>16</v>
      </c>
      <c r="C115" s="53">
        <f t="shared" si="12"/>
        <v>1364.7</v>
      </c>
      <c r="D115" s="25">
        <v>84</v>
      </c>
      <c r="E115" s="52">
        <v>-14</v>
      </c>
      <c r="F115" s="54">
        <f t="shared" si="9"/>
        <v>-3.8707503295946837</v>
      </c>
      <c r="G115" s="54">
        <f t="shared" si="13"/>
        <v>985.1665548088563</v>
      </c>
      <c r="H115" s="54">
        <f t="shared" si="18"/>
        <v>43.121015095203774</v>
      </c>
      <c r="I115" s="54">
        <f t="shared" si="19"/>
        <v>1222.6867108131341</v>
      </c>
      <c r="J115" s="55"/>
      <c r="K115" s="56"/>
      <c r="L115" s="41"/>
      <c r="M115" s="54">
        <f t="shared" si="17"/>
        <v>994.4355938218894</v>
      </c>
      <c r="N115" s="43">
        <v>56</v>
      </c>
      <c r="O115" s="43">
        <v>1.1</v>
      </c>
      <c r="P115" s="41"/>
      <c r="Q115" s="60">
        <f t="shared" si="15"/>
        <v>9.26903901303308</v>
      </c>
      <c r="R115" s="60">
        <f t="shared" si="11"/>
        <v>14.83344519114371</v>
      </c>
      <c r="S115" s="54">
        <f t="shared" si="16"/>
        <v>0.4466086359104135</v>
      </c>
    </row>
    <row r="116" spans="1:19" ht="12.75">
      <c r="A116" s="39" t="s">
        <v>218</v>
      </c>
      <c r="B116" s="25">
        <v>17</v>
      </c>
      <c r="C116" s="53">
        <f t="shared" si="12"/>
        <v>1381.7</v>
      </c>
      <c r="D116" s="25">
        <v>84</v>
      </c>
      <c r="E116" s="52">
        <v>-14</v>
      </c>
      <c r="F116" s="54">
        <f t="shared" si="9"/>
        <v>-4.112672225194351</v>
      </c>
      <c r="G116" s="54">
        <f t="shared" si="13"/>
        <v>981.0538825836619</v>
      </c>
      <c r="H116" s="54">
        <f t="shared" si="18"/>
        <v>43.121015095203774</v>
      </c>
      <c r="I116" s="54">
        <f t="shared" si="19"/>
        <v>1239.1817381598262</v>
      </c>
      <c r="J116" s="55"/>
      <c r="K116" s="56"/>
      <c r="L116" s="41"/>
      <c r="M116" s="54">
        <f t="shared" si="17"/>
        <v>994.3623101256179</v>
      </c>
      <c r="N116" s="43">
        <v>56</v>
      </c>
      <c r="O116" s="43">
        <v>1.1</v>
      </c>
      <c r="P116" s="41"/>
      <c r="Q116" s="60">
        <f t="shared" si="15"/>
        <v>13.308427541956007</v>
      </c>
      <c r="R116" s="60">
        <f t="shared" si="11"/>
        <v>18.946117416338097</v>
      </c>
      <c r="S116" s="54">
        <f t="shared" si="16"/>
        <v>0.4466086359104135</v>
      </c>
    </row>
    <row r="117" spans="1:19" ht="12.75">
      <c r="A117" s="39" t="s">
        <v>219</v>
      </c>
      <c r="B117" s="59">
        <v>20</v>
      </c>
      <c r="C117" s="58">
        <f t="shared" si="12"/>
        <v>1401.7</v>
      </c>
      <c r="D117" s="59">
        <v>90</v>
      </c>
      <c r="E117" s="57">
        <v>1</v>
      </c>
      <c r="F117" s="60">
        <f t="shared" si="9"/>
        <v>0.34904812874567026</v>
      </c>
      <c r="G117" s="60">
        <f t="shared" si="13"/>
        <v>981.4029307124076</v>
      </c>
      <c r="H117" s="54">
        <f t="shared" si="18"/>
        <v>39.648580491036014</v>
      </c>
      <c r="I117" s="54">
        <f t="shared" si="19"/>
        <v>1258.8748934002542</v>
      </c>
      <c r="J117" s="44"/>
      <c r="K117" s="61"/>
      <c r="L117" s="39"/>
      <c r="M117" s="54">
        <f t="shared" si="17"/>
        <v>994.2760940123574</v>
      </c>
      <c r="N117" s="43">
        <v>56</v>
      </c>
      <c r="O117" s="43">
        <v>1.1</v>
      </c>
      <c r="P117" s="39"/>
      <c r="Q117" s="60">
        <f t="shared" si="15"/>
        <v>12.873163299949738</v>
      </c>
      <c r="R117" s="60">
        <f t="shared" si="11"/>
        <v>18.597069287592376</v>
      </c>
      <c r="S117" s="54">
        <f t="shared" si="16"/>
        <v>0.4466086359104135</v>
      </c>
    </row>
    <row r="118" spans="1:19" ht="12.75">
      <c r="A118" s="39" t="s">
        <v>220</v>
      </c>
      <c r="B118" s="25">
        <v>15</v>
      </c>
      <c r="C118" s="53">
        <f t="shared" si="12"/>
        <v>1416.7</v>
      </c>
      <c r="D118" s="25">
        <v>100</v>
      </c>
      <c r="E118" s="52">
        <v>-2</v>
      </c>
      <c r="F118" s="54">
        <f t="shared" si="9"/>
        <v>-0.5234924505375146</v>
      </c>
      <c r="G118" s="54">
        <f t="shared" si="13"/>
        <v>980.8794382618701</v>
      </c>
      <c r="H118" s="54">
        <f t="shared" si="18"/>
        <v>39.12540693795508</v>
      </c>
      <c r="I118" s="54">
        <f t="shared" si="19"/>
        <v>1273.856623777203</v>
      </c>
      <c r="J118" s="55"/>
      <c r="K118" s="56"/>
      <c r="L118" s="41" t="s">
        <v>553</v>
      </c>
      <c r="M118" s="54">
        <f t="shared" si="17"/>
        <v>994.2114319274119</v>
      </c>
      <c r="N118" s="43">
        <v>56</v>
      </c>
      <c r="O118" s="43">
        <v>1.1</v>
      </c>
      <c r="P118" s="41"/>
      <c r="Q118" s="60">
        <f t="shared" si="15"/>
        <v>13.331993665541859</v>
      </c>
      <c r="R118" s="60">
        <f t="shared" si="11"/>
        <v>19.120561738129936</v>
      </c>
      <c r="S118" s="54">
        <f t="shared" si="16"/>
        <v>0.4466086359104135</v>
      </c>
    </row>
    <row r="119" spans="1:19" ht="12.75">
      <c r="A119" s="39" t="s">
        <v>222</v>
      </c>
      <c r="B119" s="25">
        <v>11</v>
      </c>
      <c r="C119" s="53">
        <f t="shared" si="12"/>
        <v>1427.7</v>
      </c>
      <c r="D119" s="25">
        <v>92</v>
      </c>
      <c r="E119" s="52">
        <v>15</v>
      </c>
      <c r="F119" s="54">
        <f t="shared" si="9"/>
        <v>2.847009496127728</v>
      </c>
      <c r="G119" s="54">
        <f t="shared" si="13"/>
        <v>983.7264477579978</v>
      </c>
      <c r="H119" s="54">
        <f t="shared" si="18"/>
        <v>45.95514362111838</v>
      </c>
      <c r="I119" s="54">
        <f t="shared" si="19"/>
        <v>1281.9959870058353</v>
      </c>
      <c r="J119" s="55"/>
      <c r="K119" s="56"/>
      <c r="L119" s="41"/>
      <c r="M119" s="54">
        <f t="shared" si="17"/>
        <v>994.1640130651186</v>
      </c>
      <c r="N119" s="43">
        <v>56</v>
      </c>
      <c r="O119" s="43">
        <v>1.1</v>
      </c>
      <c r="P119" s="41"/>
      <c r="Q119" s="60">
        <f t="shared" si="15"/>
        <v>10.437565307120849</v>
      </c>
      <c r="R119" s="60">
        <f aca="true" t="shared" si="20" ref="R119:R182">(G$6-G119)</f>
        <v>8.640314916687316</v>
      </c>
      <c r="S119" s="54">
        <f t="shared" si="16"/>
        <v>0.4466086359104135</v>
      </c>
    </row>
    <row r="120" spans="1:19" ht="12.75">
      <c r="A120" s="39" t="s">
        <v>223</v>
      </c>
      <c r="B120" s="25">
        <v>15.5</v>
      </c>
      <c r="C120" s="53">
        <f t="shared" si="12"/>
        <v>1443.2</v>
      </c>
      <c r="D120" s="25">
        <v>50</v>
      </c>
      <c r="E120" s="52">
        <v>-9</v>
      </c>
      <c r="F120" s="54">
        <f t="shared" si="9"/>
        <v>-2.4247342081235783</v>
      </c>
      <c r="G120" s="54">
        <f t="shared" si="13"/>
        <v>981.3017135498742</v>
      </c>
      <c r="H120" s="54">
        <f t="shared" si="18"/>
        <v>55.795687948397784</v>
      </c>
      <c r="I120" s="54">
        <f t="shared" si="19"/>
        <v>1293.7234910609532</v>
      </c>
      <c r="J120" s="55"/>
      <c r="K120" s="56"/>
      <c r="L120" s="41"/>
      <c r="M120" s="54">
        <f t="shared" si="17"/>
        <v>994.0971955773417</v>
      </c>
      <c r="N120" s="43">
        <v>56</v>
      </c>
      <c r="O120" s="43">
        <v>1.1</v>
      </c>
      <c r="P120" s="41"/>
      <c r="Q120" s="60">
        <f t="shared" si="15"/>
        <v>12.795482027467528</v>
      </c>
      <c r="R120" s="60">
        <f t="shared" si="20"/>
        <v>11.065049124810912</v>
      </c>
      <c r="S120" s="54">
        <f t="shared" si="16"/>
        <v>0.4466086359104135</v>
      </c>
    </row>
    <row r="121" spans="1:19" ht="12.75">
      <c r="A121" s="39" t="s">
        <v>224</v>
      </c>
      <c r="B121" s="25">
        <v>14</v>
      </c>
      <c r="C121" s="53">
        <f t="shared" si="12"/>
        <v>1457.2</v>
      </c>
      <c r="D121" s="25">
        <v>50</v>
      </c>
      <c r="E121" s="52">
        <v>-6</v>
      </c>
      <c r="F121" s="54">
        <f t="shared" si="9"/>
        <v>-1.4633984857471485</v>
      </c>
      <c r="G121" s="54">
        <f t="shared" si="13"/>
        <v>979.8383150641271</v>
      </c>
      <c r="H121" s="54">
        <f t="shared" si="18"/>
        <v>64.74541687506357</v>
      </c>
      <c r="I121" s="54">
        <f t="shared" si="19"/>
        <v>1304.3893626620513</v>
      </c>
      <c r="J121" s="55"/>
      <c r="K121" s="56"/>
      <c r="L121" s="41"/>
      <c r="M121" s="54">
        <f t="shared" si="17"/>
        <v>994.0368442980593</v>
      </c>
      <c r="N121" s="43">
        <v>56</v>
      </c>
      <c r="O121" s="43">
        <v>1.1</v>
      </c>
      <c r="P121" s="41"/>
      <c r="Q121" s="60">
        <f t="shared" si="15"/>
        <v>14.198529233932277</v>
      </c>
      <c r="R121" s="60">
        <f t="shared" si="20"/>
        <v>12.528447610558032</v>
      </c>
      <c r="S121" s="54">
        <f t="shared" si="16"/>
        <v>0.4466086359104135</v>
      </c>
    </row>
    <row r="122" spans="1:19" ht="12.75">
      <c r="A122" s="39" t="s">
        <v>225</v>
      </c>
      <c r="B122" s="25">
        <v>17</v>
      </c>
      <c r="C122" s="53">
        <f t="shared" si="12"/>
        <v>1474.2</v>
      </c>
      <c r="D122" s="25">
        <v>50</v>
      </c>
      <c r="E122" s="52">
        <v>-4</v>
      </c>
      <c r="F122" s="54">
        <f t="shared" si="9"/>
        <v>-1.18586005365013</v>
      </c>
      <c r="G122" s="54">
        <f t="shared" si="13"/>
        <v>978.652455010477</v>
      </c>
      <c r="H122" s="54">
        <f t="shared" si="18"/>
        <v>76.73695005337645</v>
      </c>
      <c r="I122" s="54">
        <f t="shared" si="19"/>
        <v>1316.3808958403642</v>
      </c>
      <c r="J122" s="55"/>
      <c r="K122" s="56"/>
      <c r="L122" s="41"/>
      <c r="M122" s="54">
        <f t="shared" si="17"/>
        <v>993.9635606017879</v>
      </c>
      <c r="N122" s="43">
        <v>56</v>
      </c>
      <c r="O122" s="43">
        <v>1.1</v>
      </c>
      <c r="P122" s="41"/>
      <c r="Q122" s="60">
        <f t="shared" si="15"/>
        <v>15.311105591310934</v>
      </c>
      <c r="R122" s="60">
        <f t="shared" si="20"/>
        <v>13.71430766420815</v>
      </c>
      <c r="S122" s="54">
        <f t="shared" si="16"/>
        <v>0.4466086359104135</v>
      </c>
    </row>
    <row r="123" spans="1:19" ht="12.75">
      <c r="A123" s="39" t="s">
        <v>226</v>
      </c>
      <c r="B123" s="25">
        <v>20</v>
      </c>
      <c r="C123" s="53">
        <f t="shared" si="12"/>
        <v>1494.2</v>
      </c>
      <c r="D123" s="25">
        <v>45</v>
      </c>
      <c r="E123" s="52">
        <v>-9.5</v>
      </c>
      <c r="F123" s="54">
        <f t="shared" si="9"/>
        <v>-3.3009521172135523</v>
      </c>
      <c r="G123" s="54">
        <f t="shared" si="13"/>
        <v>975.3515028932634</v>
      </c>
      <c r="H123" s="54">
        <f t="shared" si="18"/>
        <v>86.59980606874876</v>
      </c>
      <c r="I123" s="54">
        <f t="shared" si="19"/>
        <v>1333.4638635667254</v>
      </c>
      <c r="J123" s="55"/>
      <c r="K123" s="56"/>
      <c r="L123" s="41"/>
      <c r="M123" s="54">
        <f t="shared" si="17"/>
        <v>993.8773444885273</v>
      </c>
      <c r="N123" s="43">
        <v>56</v>
      </c>
      <c r="O123" s="43">
        <v>1.1</v>
      </c>
      <c r="P123" s="41"/>
      <c r="Q123" s="60">
        <f t="shared" si="15"/>
        <v>18.525841595263955</v>
      </c>
      <c r="R123" s="60">
        <f t="shared" si="20"/>
        <v>17.01525978142172</v>
      </c>
      <c r="S123" s="54">
        <f t="shared" si="16"/>
        <v>0.4466086359104135</v>
      </c>
    </row>
    <row r="124" spans="1:19" ht="12.75">
      <c r="A124" s="39" t="s">
        <v>227</v>
      </c>
      <c r="B124" s="25">
        <v>15</v>
      </c>
      <c r="C124" s="53">
        <f t="shared" si="12"/>
        <v>1509.2</v>
      </c>
      <c r="D124" s="25">
        <v>60</v>
      </c>
      <c r="E124" s="52">
        <v>7.5</v>
      </c>
      <c r="F124" s="54">
        <f t="shared" si="9"/>
        <v>1.9578928833007736</v>
      </c>
      <c r="G124" s="54">
        <f t="shared" si="13"/>
        <v>977.3093957765642</v>
      </c>
      <c r="H124" s="54">
        <f t="shared" si="18"/>
        <v>95.7557221596104</v>
      </c>
      <c r="I124" s="54">
        <f t="shared" si="19"/>
        <v>1345.1829017522857</v>
      </c>
      <c r="J124" s="55"/>
      <c r="K124" s="56"/>
      <c r="L124" s="65" t="s">
        <v>228</v>
      </c>
      <c r="M124" s="54">
        <f t="shared" si="17"/>
        <v>993.8126824035819</v>
      </c>
      <c r="N124" s="43">
        <v>56</v>
      </c>
      <c r="O124" s="43">
        <v>1.1</v>
      </c>
      <c r="P124" s="41"/>
      <c r="Q124" s="54">
        <f t="shared" si="15"/>
        <v>16.5032866270177</v>
      </c>
      <c r="R124" s="54">
        <f t="shared" si="20"/>
        <v>15.057366898120904</v>
      </c>
      <c r="S124" s="54">
        <f t="shared" si="16"/>
        <v>0.4466086359104135</v>
      </c>
    </row>
    <row r="125" spans="1:19" ht="12.75">
      <c r="A125" s="39" t="s">
        <v>229</v>
      </c>
      <c r="B125" s="25">
        <v>14</v>
      </c>
      <c r="C125" s="53">
        <f t="shared" si="12"/>
        <v>1523.2</v>
      </c>
      <c r="D125" s="25">
        <v>52</v>
      </c>
      <c r="E125" s="52">
        <v>-18</v>
      </c>
      <c r="F125" s="54">
        <f t="shared" si="9"/>
        <v>-4.326237921249263</v>
      </c>
      <c r="G125" s="54">
        <f t="shared" si="13"/>
        <v>972.983157855315</v>
      </c>
      <c r="H125" s="54">
        <f t="shared" si="18"/>
        <v>100.30964896380752</v>
      </c>
      <c r="I125" s="54">
        <f t="shared" si="19"/>
        <v>1357.6947128166664</v>
      </c>
      <c r="J125" s="55"/>
      <c r="K125" s="56"/>
      <c r="L125" s="41"/>
      <c r="M125" s="54">
        <f t="shared" si="17"/>
        <v>993.7523311242995</v>
      </c>
      <c r="N125" s="43">
        <v>56</v>
      </c>
      <c r="O125" s="43">
        <v>1.1</v>
      </c>
      <c r="P125" s="41"/>
      <c r="Q125" s="54">
        <f t="shared" si="15"/>
        <v>20.76917326898456</v>
      </c>
      <c r="R125" s="54">
        <f t="shared" si="20"/>
        <v>19.383604819370134</v>
      </c>
      <c r="S125" s="54">
        <f t="shared" si="16"/>
        <v>0.4466086359104135</v>
      </c>
    </row>
    <row r="126" spans="1:19" ht="12.75">
      <c r="A126" s="39" t="s">
        <v>230</v>
      </c>
      <c r="B126" s="25">
        <v>17</v>
      </c>
      <c r="C126" s="53">
        <f t="shared" si="12"/>
        <v>1540.2</v>
      </c>
      <c r="D126" s="25">
        <v>70</v>
      </c>
      <c r="E126" s="52">
        <v>-2</v>
      </c>
      <c r="F126" s="54">
        <f t="shared" si="9"/>
        <v>-0.5932914439425164</v>
      </c>
      <c r="G126" s="54">
        <f t="shared" si="13"/>
        <v>972.3898664113725</v>
      </c>
      <c r="H126" s="54">
        <f t="shared" si="18"/>
        <v>108.28580371151467</v>
      </c>
      <c r="I126" s="54">
        <f t="shared" si="19"/>
        <v>1372.6956781423771</v>
      </c>
      <c r="J126" s="55"/>
      <c r="K126" s="56"/>
      <c r="L126" s="41"/>
      <c r="M126" s="54">
        <f t="shared" si="17"/>
        <v>993.6790474280281</v>
      </c>
      <c r="N126" s="43">
        <v>56</v>
      </c>
      <c r="O126" s="43">
        <v>1.1</v>
      </c>
      <c r="P126" s="41"/>
      <c r="Q126" s="54">
        <f t="shared" si="15"/>
        <v>21.28918101665556</v>
      </c>
      <c r="R126" s="54">
        <f t="shared" si="20"/>
        <v>19.976896263312597</v>
      </c>
      <c r="S126" s="54">
        <f t="shared" si="16"/>
        <v>0.4466086359104135</v>
      </c>
    </row>
    <row r="127" spans="1:19" ht="12.75">
      <c r="A127" s="39" t="s">
        <v>231</v>
      </c>
      <c r="B127" s="25">
        <v>17</v>
      </c>
      <c r="C127" s="53">
        <f t="shared" si="12"/>
        <v>1557.2</v>
      </c>
      <c r="D127" s="25">
        <v>62</v>
      </c>
      <c r="E127" s="52">
        <v>-1</v>
      </c>
      <c r="F127" s="54">
        <f t="shared" si="9"/>
        <v>-0.2966909094338197</v>
      </c>
      <c r="G127" s="54">
        <f t="shared" si="13"/>
        <v>972.0931755019387</v>
      </c>
      <c r="H127" s="54">
        <f t="shared" si="18"/>
        <v>114.09926059553555</v>
      </c>
      <c r="I127" s="54">
        <f t="shared" si="19"/>
        <v>1388.6680196601976</v>
      </c>
      <c r="J127" s="55"/>
      <c r="K127" s="56"/>
      <c r="L127" s="41"/>
      <c r="M127" s="54">
        <f t="shared" si="17"/>
        <v>993.6057637317566</v>
      </c>
      <c r="N127" s="43">
        <v>56</v>
      </c>
      <c r="O127" s="43">
        <v>1.1</v>
      </c>
      <c r="P127" s="41"/>
      <c r="Q127" s="54">
        <f t="shared" si="15"/>
        <v>21.51258822981788</v>
      </c>
      <c r="R127" s="54">
        <f t="shared" si="20"/>
        <v>20.273587172746375</v>
      </c>
      <c r="S127" s="54">
        <f t="shared" si="16"/>
        <v>0.4466086359104135</v>
      </c>
    </row>
    <row r="128" spans="1:19" ht="12.75">
      <c r="A128" s="39" t="s">
        <v>232</v>
      </c>
      <c r="B128" s="25">
        <v>21</v>
      </c>
      <c r="C128" s="53">
        <f t="shared" si="12"/>
        <v>1578.2</v>
      </c>
      <c r="D128" s="25">
        <v>70</v>
      </c>
      <c r="E128" s="52">
        <v>-5</v>
      </c>
      <c r="F128" s="54">
        <f t="shared" si="9"/>
        <v>-1.8302705977008216</v>
      </c>
      <c r="G128" s="54">
        <f t="shared" si="13"/>
        <v>970.2629049042379</v>
      </c>
      <c r="H128" s="54">
        <f t="shared" si="18"/>
        <v>124.55930492549888</v>
      </c>
      <c r="I128" s="54">
        <f t="shared" si="19"/>
        <v>1406.7853478891168</v>
      </c>
      <c r="J128" s="55"/>
      <c r="K128" s="56"/>
      <c r="L128" s="41"/>
      <c r="M128" s="54">
        <f t="shared" si="17"/>
        <v>993.5152368128331</v>
      </c>
      <c r="N128" s="43">
        <v>56</v>
      </c>
      <c r="O128" s="43">
        <v>1.1</v>
      </c>
      <c r="P128" s="41"/>
      <c r="Q128" s="54">
        <f t="shared" si="15"/>
        <v>23.252331908595238</v>
      </c>
      <c r="R128" s="54">
        <f t="shared" si="20"/>
        <v>22.103857770447235</v>
      </c>
      <c r="S128" s="54">
        <f t="shared" si="16"/>
        <v>0.4466086359104135</v>
      </c>
    </row>
    <row r="129" spans="1:19" ht="12.75">
      <c r="A129" s="39" t="s">
        <v>233</v>
      </c>
      <c r="B129" s="25">
        <v>17</v>
      </c>
      <c r="C129" s="53">
        <f t="shared" si="12"/>
        <v>1595.2</v>
      </c>
      <c r="D129" s="25">
        <v>60</v>
      </c>
      <c r="E129" s="52">
        <v>-1</v>
      </c>
      <c r="F129" s="54">
        <f t="shared" si="9"/>
        <v>-0.2966909094338197</v>
      </c>
      <c r="G129" s="54">
        <f t="shared" si="13"/>
        <v>969.9662139948041</v>
      </c>
      <c r="H129" s="54">
        <f t="shared" si="18"/>
        <v>127.51087433904148</v>
      </c>
      <c r="I129" s="54">
        <f t="shared" si="19"/>
        <v>1423.5245298434807</v>
      </c>
      <c r="J129" s="55"/>
      <c r="K129" s="56"/>
      <c r="L129" s="41"/>
      <c r="M129" s="54">
        <f t="shared" si="17"/>
        <v>993.4419531165616</v>
      </c>
      <c r="N129" s="43">
        <v>56</v>
      </c>
      <c r="O129" s="43">
        <v>1.1</v>
      </c>
      <c r="P129" s="41"/>
      <c r="Q129" s="54">
        <f t="shared" si="15"/>
        <v>23.475739121757556</v>
      </c>
      <c r="R129" s="54">
        <f t="shared" si="20"/>
        <v>22.400548679881013</v>
      </c>
      <c r="S129" s="54">
        <f t="shared" si="16"/>
        <v>0.4466086359104135</v>
      </c>
    </row>
    <row r="130" spans="1:19" ht="12.75">
      <c r="A130" s="39" t="s">
        <v>234</v>
      </c>
      <c r="B130" s="25">
        <v>19</v>
      </c>
      <c r="C130" s="53">
        <f t="shared" si="12"/>
        <v>1614.2</v>
      </c>
      <c r="D130" s="25">
        <v>80</v>
      </c>
      <c r="E130" s="52">
        <v>-6</v>
      </c>
      <c r="F130" s="54">
        <f t="shared" si="9"/>
        <v>-1.9860408020854157</v>
      </c>
      <c r="G130" s="54">
        <f t="shared" si="13"/>
        <v>967.9801731927187</v>
      </c>
      <c r="H130" s="54">
        <f t="shared" si="18"/>
        <v>130.79211571987216</v>
      </c>
      <c r="I130" s="54">
        <f t="shared" si="19"/>
        <v>1442.133374432363</v>
      </c>
      <c r="J130" s="55"/>
      <c r="K130" s="56"/>
      <c r="L130" s="41"/>
      <c r="M130" s="54">
        <f t="shared" si="17"/>
        <v>993.3600478089642</v>
      </c>
      <c r="N130" s="43">
        <v>56</v>
      </c>
      <c r="O130" s="43">
        <v>1.1</v>
      </c>
      <c r="P130" s="41"/>
      <c r="Q130" s="54">
        <f t="shared" si="15"/>
        <v>25.379874616245502</v>
      </c>
      <c r="R130" s="54">
        <f t="shared" si="20"/>
        <v>24.38658948196644</v>
      </c>
      <c r="S130" s="54">
        <f t="shared" si="16"/>
        <v>0.4466086359104135</v>
      </c>
    </row>
    <row r="131" spans="1:19" ht="12.75">
      <c r="A131" s="39" t="s">
        <v>235</v>
      </c>
      <c r="B131" s="25">
        <v>18</v>
      </c>
      <c r="C131" s="53">
        <f t="shared" si="12"/>
        <v>1632.2</v>
      </c>
      <c r="D131" s="25">
        <v>80</v>
      </c>
      <c r="E131" s="52">
        <v>6</v>
      </c>
      <c r="F131" s="54">
        <f t="shared" si="9"/>
        <v>1.8815123388177621</v>
      </c>
      <c r="G131" s="54">
        <f t="shared" si="13"/>
        <v>969.8616855315364</v>
      </c>
      <c r="H131" s="54">
        <f t="shared" si="18"/>
        <v>133.90066018592228</v>
      </c>
      <c r="I131" s="54">
        <f t="shared" si="19"/>
        <v>1459.7628061481464</v>
      </c>
      <c r="J131" s="55"/>
      <c r="K131" s="56"/>
      <c r="L131" s="41"/>
      <c r="M131" s="54">
        <f t="shared" si="17"/>
        <v>993.2824533070296</v>
      </c>
      <c r="N131" s="43">
        <v>56</v>
      </c>
      <c r="O131" s="43">
        <v>1.1</v>
      </c>
      <c r="P131" s="41"/>
      <c r="Q131" s="54">
        <f t="shared" si="15"/>
        <v>23.420767775493232</v>
      </c>
      <c r="R131" s="54">
        <f t="shared" si="20"/>
        <v>22.505077143148696</v>
      </c>
      <c r="S131" s="54">
        <f t="shared" si="16"/>
        <v>0.4466086359104135</v>
      </c>
    </row>
    <row r="132" spans="1:19" ht="12.75">
      <c r="A132" s="39" t="s">
        <v>236</v>
      </c>
      <c r="B132" s="25">
        <v>14</v>
      </c>
      <c r="C132" s="53">
        <f t="shared" si="12"/>
        <v>1646.2</v>
      </c>
      <c r="D132" s="25">
        <v>80</v>
      </c>
      <c r="E132" s="52">
        <v>-4</v>
      </c>
      <c r="F132" s="54">
        <f t="shared" si="9"/>
        <v>-0.9765906324177542</v>
      </c>
      <c r="G132" s="54">
        <f t="shared" si="13"/>
        <v>968.8850948991186</v>
      </c>
      <c r="H132" s="54">
        <f t="shared" si="18"/>
        <v>136.3258126979935</v>
      </c>
      <c r="I132" s="54">
        <f t="shared" si="19"/>
        <v>1473.5165294996564</v>
      </c>
      <c r="J132" s="55"/>
      <c r="K132" s="56"/>
      <c r="L132" s="41"/>
      <c r="M132" s="54">
        <f t="shared" si="17"/>
        <v>993.2221020277473</v>
      </c>
      <c r="N132" s="43">
        <v>56</v>
      </c>
      <c r="O132" s="43">
        <v>1.1</v>
      </c>
      <c r="P132" s="41"/>
      <c r="Q132" s="54">
        <f t="shared" si="15"/>
        <v>24.33700712862867</v>
      </c>
      <c r="R132" s="54">
        <f t="shared" si="20"/>
        <v>23.481667775566507</v>
      </c>
      <c r="S132" s="54">
        <f t="shared" si="16"/>
        <v>0.4466086359104135</v>
      </c>
    </row>
    <row r="133" spans="1:19" ht="12.75">
      <c r="A133" s="39" t="s">
        <v>237</v>
      </c>
      <c r="B133" s="25">
        <v>10</v>
      </c>
      <c r="C133" s="53">
        <f t="shared" si="12"/>
        <v>1656.2</v>
      </c>
      <c r="D133" s="25">
        <v>80</v>
      </c>
      <c r="E133" s="52">
        <v>2</v>
      </c>
      <c r="F133" s="54">
        <f t="shared" si="9"/>
        <v>0.3489949670250097</v>
      </c>
      <c r="G133" s="54">
        <f t="shared" si="13"/>
        <v>969.2340898661436</v>
      </c>
      <c r="H133" s="54">
        <f t="shared" si="18"/>
        <v>137.02295249784427</v>
      </c>
      <c r="I133" s="54">
        <f t="shared" si="19"/>
        <v>1483.4860931115932</v>
      </c>
      <c r="J133" s="55"/>
      <c r="K133" s="56"/>
      <c r="L133" s="41"/>
      <c r="M133" s="54">
        <f t="shared" si="17"/>
        <v>993.178993971117</v>
      </c>
      <c r="N133" s="43">
        <v>56</v>
      </c>
      <c r="O133" s="43">
        <v>1.1</v>
      </c>
      <c r="P133" s="41"/>
      <c r="Q133" s="54">
        <f t="shared" si="15"/>
        <v>23.94490410497349</v>
      </c>
      <c r="R133" s="54">
        <f t="shared" si="20"/>
        <v>23.132672808541543</v>
      </c>
      <c r="S133" s="54">
        <f t="shared" si="16"/>
        <v>0.4466086359104135</v>
      </c>
    </row>
    <row r="134" spans="1:19" ht="12.75">
      <c r="A134" s="39" t="s">
        <v>238</v>
      </c>
      <c r="B134" s="25">
        <v>16</v>
      </c>
      <c r="C134" s="53">
        <f t="shared" si="12"/>
        <v>1672.2</v>
      </c>
      <c r="D134" s="25">
        <v>86</v>
      </c>
      <c r="E134" s="52">
        <v>-10</v>
      </c>
      <c r="F134" s="54">
        <f aca="true" t="shared" si="21" ref="F134:F173">B134*SIN(E134*PI()/180)</f>
        <v>-2.7783708426708853</v>
      </c>
      <c r="G134" s="54">
        <f t="shared" si="13"/>
        <v>966.4557190234726</v>
      </c>
      <c r="H134" s="54">
        <f t="shared" si="18"/>
        <v>134.28679135123892</v>
      </c>
      <c r="I134" s="54">
        <f t="shared" si="19"/>
        <v>1499.0036340778804</v>
      </c>
      <c r="J134" s="55"/>
      <c r="K134" s="56"/>
      <c r="L134" s="41"/>
      <c r="M134" s="54">
        <f t="shared" si="17"/>
        <v>993.1100210805087</v>
      </c>
      <c r="N134" s="43">
        <v>56</v>
      </c>
      <c r="O134" s="43">
        <v>1.1</v>
      </c>
      <c r="P134" s="41"/>
      <c r="Q134" s="54">
        <f t="shared" si="15"/>
        <v>26.654302057036034</v>
      </c>
      <c r="R134" s="54">
        <f t="shared" si="20"/>
        <v>25.91104365121248</v>
      </c>
      <c r="S134" s="54">
        <f t="shared" si="16"/>
        <v>0.4466086359104135</v>
      </c>
    </row>
    <row r="135" spans="1:19" ht="12.75">
      <c r="A135" s="39" t="s">
        <v>239</v>
      </c>
      <c r="B135" s="25">
        <v>17</v>
      </c>
      <c r="C135" s="53">
        <f t="shared" si="12"/>
        <v>1689.2</v>
      </c>
      <c r="D135" s="25">
        <v>100</v>
      </c>
      <c r="E135" s="52">
        <v>5.5</v>
      </c>
      <c r="F135" s="54">
        <f t="shared" si="21"/>
        <v>1.6293777928438078</v>
      </c>
      <c r="G135" s="54">
        <f t="shared" si="13"/>
        <v>968.0850968163164</v>
      </c>
      <c r="H135" s="54">
        <f t="shared" si="18"/>
        <v>131.34836284088706</v>
      </c>
      <c r="I135" s="54">
        <f t="shared" si="19"/>
        <v>1515.6682902668854</v>
      </c>
      <c r="J135" s="55"/>
      <c r="K135" s="56"/>
      <c r="L135" s="41"/>
      <c r="M135" s="54">
        <f t="shared" si="17"/>
        <v>993.0367373842372</v>
      </c>
      <c r="N135" s="43">
        <v>56</v>
      </c>
      <c r="O135" s="43">
        <v>1.1</v>
      </c>
      <c r="P135" s="41"/>
      <c r="Q135" s="54">
        <f t="shared" si="15"/>
        <v>24.951640567920776</v>
      </c>
      <c r="R135" s="54">
        <f t="shared" si="20"/>
        <v>24.281665858368683</v>
      </c>
      <c r="S135" s="54">
        <f t="shared" si="16"/>
        <v>0.4466086359104135</v>
      </c>
    </row>
    <row r="136" spans="1:19" ht="12.75">
      <c r="A136" s="39" t="s">
        <v>240</v>
      </c>
      <c r="B136" s="25">
        <v>16</v>
      </c>
      <c r="C136" s="53">
        <f aca="true" t="shared" si="22" ref="C136:C199">C135+B136</f>
        <v>1705.2</v>
      </c>
      <c r="D136" s="25">
        <v>100</v>
      </c>
      <c r="E136" s="52">
        <v>12</v>
      </c>
      <c r="F136" s="54">
        <f t="shared" si="21"/>
        <v>3.326587053084149</v>
      </c>
      <c r="G136" s="54">
        <f aca="true" t="shared" si="23" ref="G136:G199">G135+F136</f>
        <v>971.4116838694006</v>
      </c>
      <c r="H136" s="54">
        <f t="shared" si="18"/>
        <v>131.34836284088706</v>
      </c>
      <c r="I136" s="54">
        <f t="shared" si="19"/>
        <v>1531.3186518786263</v>
      </c>
      <c r="J136" s="55"/>
      <c r="K136" s="56"/>
      <c r="L136" s="41"/>
      <c r="M136" s="54">
        <f t="shared" si="17"/>
        <v>992.9677644936288</v>
      </c>
      <c r="N136" s="43">
        <v>56</v>
      </c>
      <c r="O136" s="43">
        <v>1.1</v>
      </c>
      <c r="P136" s="41"/>
      <c r="Q136" s="54">
        <f aca="true" t="shared" si="24" ref="Q136:Q199">M136-G136</f>
        <v>21.55608062422823</v>
      </c>
      <c r="R136" s="54">
        <f t="shared" si="20"/>
        <v>20.95507880528453</v>
      </c>
      <c r="S136" s="54">
        <f aca="true" t="shared" si="25" ref="S136:S199">(O135/1000)/(3.14159*(N135/2000)*(N135/2000))</f>
        <v>0.4466086359104135</v>
      </c>
    </row>
    <row r="137" spans="1:19" ht="12.75">
      <c r="A137" s="39" t="s">
        <v>241</v>
      </c>
      <c r="B137" s="25">
        <v>13</v>
      </c>
      <c r="C137" s="53">
        <f t="shared" si="22"/>
        <v>1718.2</v>
      </c>
      <c r="D137" s="25">
        <v>90</v>
      </c>
      <c r="E137" s="52">
        <v>1</v>
      </c>
      <c r="F137" s="54">
        <f t="shared" si="21"/>
        <v>0.22688128368468566</v>
      </c>
      <c r="G137" s="54">
        <f t="shared" si="23"/>
        <v>971.6385651530852</v>
      </c>
      <c r="H137" s="54">
        <f t="shared" si="18"/>
        <v>131.80198719830855</v>
      </c>
      <c r="I137" s="54">
        <f t="shared" si="19"/>
        <v>1544.3087538730476</v>
      </c>
      <c r="J137" s="55"/>
      <c r="K137" s="56"/>
      <c r="L137" s="41"/>
      <c r="M137" s="54">
        <f aca="true" t="shared" si="26" ref="M137:M200">M136-(10.9*B137*(O137/1000)^1.85)/(150^1.85*(N137/1000)^4.87)</f>
        <v>992.9117240200095</v>
      </c>
      <c r="N137" s="43">
        <v>56</v>
      </c>
      <c r="O137" s="43">
        <v>1.1</v>
      </c>
      <c r="P137" s="41"/>
      <c r="Q137" s="54">
        <f t="shared" si="24"/>
        <v>21.27315886692429</v>
      </c>
      <c r="R137" s="54">
        <f t="shared" si="20"/>
        <v>20.728197521599895</v>
      </c>
      <c r="S137" s="54">
        <f t="shared" si="25"/>
        <v>0.4466086359104135</v>
      </c>
    </row>
    <row r="138" spans="1:19" ht="12.75">
      <c r="A138" s="39" t="s">
        <v>242</v>
      </c>
      <c r="B138" s="25">
        <v>16</v>
      </c>
      <c r="C138" s="53">
        <f t="shared" si="22"/>
        <v>1734.2</v>
      </c>
      <c r="D138" s="25">
        <v>88</v>
      </c>
      <c r="E138" s="52">
        <v>4</v>
      </c>
      <c r="F138" s="54">
        <f t="shared" si="21"/>
        <v>1.1161035799060048</v>
      </c>
      <c r="G138" s="54">
        <f t="shared" si="23"/>
        <v>972.7546687329913</v>
      </c>
      <c r="H138" s="54">
        <f t="shared" si="18"/>
        <v>131.80198719830855</v>
      </c>
      <c r="I138" s="54">
        <f t="shared" si="19"/>
        <v>1560.2697786772048</v>
      </c>
      <c r="J138" s="55"/>
      <c r="K138" s="56"/>
      <c r="L138" s="41" t="s">
        <v>243</v>
      </c>
      <c r="M138" s="54">
        <f t="shared" si="26"/>
        <v>992.8427511294011</v>
      </c>
      <c r="N138" s="43">
        <v>56</v>
      </c>
      <c r="O138" s="43">
        <v>1.1</v>
      </c>
      <c r="P138" s="41"/>
      <c r="Q138" s="54">
        <f t="shared" si="24"/>
        <v>20.088082396409845</v>
      </c>
      <c r="R138" s="54">
        <f t="shared" si="20"/>
        <v>19.612093941693843</v>
      </c>
      <c r="S138" s="54">
        <f t="shared" si="25"/>
        <v>0.4466086359104135</v>
      </c>
    </row>
    <row r="139" spans="1:19" ht="12.75">
      <c r="A139" s="39" t="s">
        <v>244</v>
      </c>
      <c r="B139" s="25">
        <v>16.8</v>
      </c>
      <c r="C139" s="53">
        <f t="shared" si="22"/>
        <v>1751</v>
      </c>
      <c r="D139" s="25">
        <v>90</v>
      </c>
      <c r="E139" s="52">
        <v>5</v>
      </c>
      <c r="F139" s="54">
        <f t="shared" si="21"/>
        <v>1.4642164781606573</v>
      </c>
      <c r="G139" s="54">
        <f t="shared" si="23"/>
        <v>974.2188852111519</v>
      </c>
      <c r="H139" s="54">
        <f t="shared" si="18"/>
        <v>134.70817541625004</v>
      </c>
      <c r="I139" s="54">
        <f t="shared" si="19"/>
        <v>1576.7515910820036</v>
      </c>
      <c r="J139" s="55"/>
      <c r="K139" s="56"/>
      <c r="L139" s="41"/>
      <c r="M139" s="54">
        <f t="shared" si="26"/>
        <v>992.7703295942623</v>
      </c>
      <c r="N139" s="43">
        <v>56</v>
      </c>
      <c r="O139" s="43">
        <v>1.1</v>
      </c>
      <c r="P139" s="41"/>
      <c r="Q139" s="54">
        <f t="shared" si="24"/>
        <v>18.55144438311038</v>
      </c>
      <c r="R139" s="54">
        <f t="shared" si="20"/>
        <v>18.147877463533177</v>
      </c>
      <c r="S139" s="54">
        <f t="shared" si="25"/>
        <v>0.4466086359104135</v>
      </c>
    </row>
    <row r="140" spans="1:19" ht="12.75">
      <c r="A140" s="39" t="s">
        <v>245</v>
      </c>
      <c r="B140" s="25">
        <v>15</v>
      </c>
      <c r="C140" s="53">
        <f t="shared" si="22"/>
        <v>1766</v>
      </c>
      <c r="D140" s="25">
        <v>80</v>
      </c>
      <c r="E140" s="52">
        <v>3.5</v>
      </c>
      <c r="F140" s="54">
        <f t="shared" si="21"/>
        <v>0.9157280930228531</v>
      </c>
      <c r="G140" s="54">
        <f t="shared" si="23"/>
        <v>975.1346133041748</v>
      </c>
      <c r="H140" s="54">
        <f t="shared" si="18"/>
        <v>134.70817541625004</v>
      </c>
      <c r="I140" s="54">
        <f t="shared" si="19"/>
        <v>1591.7236130583317</v>
      </c>
      <c r="J140" s="55"/>
      <c r="K140" s="56"/>
      <c r="L140" s="41"/>
      <c r="M140" s="54">
        <f t="shared" si="26"/>
        <v>992.7056675093169</v>
      </c>
      <c r="N140" s="43">
        <v>56</v>
      </c>
      <c r="O140" s="43">
        <v>1.1</v>
      </c>
      <c r="P140" s="41"/>
      <c r="Q140" s="54">
        <f t="shared" si="24"/>
        <v>17.571054205142104</v>
      </c>
      <c r="R140" s="54">
        <f t="shared" si="20"/>
        <v>17.232149370510342</v>
      </c>
      <c r="S140" s="54">
        <f t="shared" si="25"/>
        <v>0.4466086359104135</v>
      </c>
    </row>
    <row r="141" spans="1:19" ht="12.75">
      <c r="A141" s="39" t="s">
        <v>246</v>
      </c>
      <c r="B141" s="25">
        <v>18</v>
      </c>
      <c r="C141" s="58">
        <f t="shared" si="22"/>
        <v>1784</v>
      </c>
      <c r="D141" s="25">
        <v>90</v>
      </c>
      <c r="E141" s="52">
        <v>2</v>
      </c>
      <c r="F141" s="54">
        <f t="shared" si="21"/>
        <v>0.6281909406450175</v>
      </c>
      <c r="G141" s="54">
        <f t="shared" si="23"/>
        <v>975.7628042448198</v>
      </c>
      <c r="H141" s="54">
        <f t="shared" si="18"/>
        <v>128.5555631261323</v>
      </c>
      <c r="I141" s="54">
        <f t="shared" si="19"/>
        <v>1608.627776396089</v>
      </c>
      <c r="J141" s="55"/>
      <c r="K141" s="56"/>
      <c r="L141" s="41"/>
      <c r="M141" s="54">
        <f t="shared" si="26"/>
        <v>992.6280730073823</v>
      </c>
      <c r="N141" s="43">
        <v>56</v>
      </c>
      <c r="O141" s="43">
        <v>1.1</v>
      </c>
      <c r="P141" s="41"/>
      <c r="Q141" s="60">
        <f t="shared" si="24"/>
        <v>16.86526876256255</v>
      </c>
      <c r="R141" s="60">
        <f t="shared" si="20"/>
        <v>16.603958429865315</v>
      </c>
      <c r="S141" s="54">
        <f t="shared" si="25"/>
        <v>0.4466086359104135</v>
      </c>
    </row>
    <row r="142" spans="1:19" ht="12.75">
      <c r="A142" s="39" t="s">
        <v>247</v>
      </c>
      <c r="B142" s="25">
        <v>14</v>
      </c>
      <c r="C142" s="53">
        <f t="shared" si="22"/>
        <v>1798</v>
      </c>
      <c r="D142" s="25">
        <v>110</v>
      </c>
      <c r="E142" s="52">
        <v>11</v>
      </c>
      <c r="F142" s="54">
        <f t="shared" si="21"/>
        <v>2.671325935271627</v>
      </c>
      <c r="G142" s="54">
        <f t="shared" si="23"/>
        <v>978.4341301800914</v>
      </c>
      <c r="H142" s="54">
        <f t="shared" si="18"/>
        <v>127.5969152142507</v>
      </c>
      <c r="I142" s="54">
        <f t="shared" si="19"/>
        <v>1622.3370802416018</v>
      </c>
      <c r="J142" s="55"/>
      <c r="K142" s="56"/>
      <c r="L142" s="41" t="s">
        <v>248</v>
      </c>
      <c r="M142" s="54">
        <f t="shared" si="26"/>
        <v>992.5677217281</v>
      </c>
      <c r="N142" s="43">
        <v>56</v>
      </c>
      <c r="O142" s="43">
        <v>1.1</v>
      </c>
      <c r="P142" s="41"/>
      <c r="Q142" s="60">
        <f t="shared" si="24"/>
        <v>14.133591548008553</v>
      </c>
      <c r="R142" s="60">
        <f t="shared" si="20"/>
        <v>13.93263249459369</v>
      </c>
      <c r="S142" s="54">
        <f t="shared" si="25"/>
        <v>0.4466086359104135</v>
      </c>
    </row>
    <row r="143" spans="1:19" ht="12.75">
      <c r="A143" s="39" t="s">
        <v>249</v>
      </c>
      <c r="B143" s="25">
        <v>13</v>
      </c>
      <c r="C143" s="53">
        <f t="shared" si="22"/>
        <v>1811</v>
      </c>
      <c r="D143" s="25">
        <v>94</v>
      </c>
      <c r="E143" s="52">
        <v>3.5</v>
      </c>
      <c r="F143" s="54">
        <f t="shared" si="21"/>
        <v>0.7936310139531394</v>
      </c>
      <c r="G143" s="54">
        <f t="shared" si="23"/>
        <v>979.2277611940445</v>
      </c>
      <c r="H143" s="54">
        <f t="shared" si="18"/>
        <v>126.24057975828161</v>
      </c>
      <c r="I143" s="54">
        <f t="shared" si="19"/>
        <v>1635.241750091876</v>
      </c>
      <c r="J143" s="55"/>
      <c r="K143" s="56"/>
      <c r="L143" s="41"/>
      <c r="M143" s="54">
        <f t="shared" si="26"/>
        <v>992.5116812544807</v>
      </c>
      <c r="N143" s="43">
        <v>56</v>
      </c>
      <c r="O143" s="43">
        <v>1.1</v>
      </c>
      <c r="P143" s="41"/>
      <c r="Q143" s="60">
        <f t="shared" si="24"/>
        <v>13.283920060436117</v>
      </c>
      <c r="R143" s="60">
        <f t="shared" si="20"/>
        <v>13.139001480640559</v>
      </c>
      <c r="S143" s="54">
        <f t="shared" si="25"/>
        <v>0.4466086359104135</v>
      </c>
    </row>
    <row r="144" spans="1:19" ht="12.75">
      <c r="A144" s="39" t="s">
        <v>250</v>
      </c>
      <c r="B144" s="25">
        <v>15.5</v>
      </c>
      <c r="C144" s="53">
        <f t="shared" si="22"/>
        <v>1826.5</v>
      </c>
      <c r="D144" s="25">
        <v>96</v>
      </c>
      <c r="E144" s="52">
        <v>1</v>
      </c>
      <c r="F144" s="54">
        <f t="shared" si="21"/>
        <v>0.2705122997778944</v>
      </c>
      <c r="G144" s="54">
        <f t="shared" si="23"/>
        <v>979.4982734938225</v>
      </c>
      <c r="H144" s="54">
        <f t="shared" si="18"/>
        <v>128.93171657651163</v>
      </c>
      <c r="I144" s="54">
        <f t="shared" si="19"/>
        <v>1650.5039454032076</v>
      </c>
      <c r="J144" s="55"/>
      <c r="K144" s="56"/>
      <c r="L144" s="41"/>
      <c r="M144" s="54">
        <f t="shared" si="26"/>
        <v>992.4448637667037</v>
      </c>
      <c r="N144" s="43">
        <v>56</v>
      </c>
      <c r="O144" s="43">
        <v>1.1</v>
      </c>
      <c r="P144" s="41"/>
      <c r="Q144" s="60">
        <f t="shared" si="24"/>
        <v>12.94659027288128</v>
      </c>
      <c r="R144" s="60">
        <f t="shared" si="20"/>
        <v>12.868489180862639</v>
      </c>
      <c r="S144" s="54">
        <f t="shared" si="25"/>
        <v>0.4466086359104135</v>
      </c>
    </row>
    <row r="145" spans="1:19" ht="12.75">
      <c r="A145" s="39" t="s">
        <v>251</v>
      </c>
      <c r="B145" s="25">
        <v>15</v>
      </c>
      <c r="C145" s="53">
        <f t="shared" si="22"/>
        <v>1841.5</v>
      </c>
      <c r="D145" s="25">
        <v>80</v>
      </c>
      <c r="E145" s="52">
        <v>3</v>
      </c>
      <c r="F145" s="54">
        <f t="shared" si="21"/>
        <v>0.7850393436441574</v>
      </c>
      <c r="G145" s="54">
        <f t="shared" si="23"/>
        <v>980.2833128374666</v>
      </c>
      <c r="H145" s="54">
        <f t="shared" si="18"/>
        <v>131.53286955962923</v>
      </c>
      <c r="I145" s="54">
        <f t="shared" si="19"/>
        <v>1665.2558170264067</v>
      </c>
      <c r="J145" s="55"/>
      <c r="K145" s="56"/>
      <c r="L145" s="41"/>
      <c r="M145" s="54">
        <f t="shared" si="26"/>
        <v>992.3802016817583</v>
      </c>
      <c r="N145" s="43">
        <v>56</v>
      </c>
      <c r="O145" s="43">
        <v>1.1</v>
      </c>
      <c r="P145" s="41"/>
      <c r="Q145" s="60">
        <f t="shared" si="24"/>
        <v>12.096888844291698</v>
      </c>
      <c r="R145" s="60">
        <f t="shared" si="20"/>
        <v>12.083449837218495</v>
      </c>
      <c r="S145" s="54">
        <f t="shared" si="25"/>
        <v>0.4466086359104135</v>
      </c>
    </row>
    <row r="146" spans="1:19" ht="12.75">
      <c r="A146" s="39" t="s">
        <v>252</v>
      </c>
      <c r="B146" s="25">
        <v>17.7</v>
      </c>
      <c r="C146" s="53">
        <f t="shared" si="22"/>
        <v>1859.2</v>
      </c>
      <c r="D146" s="25">
        <v>80</v>
      </c>
      <c r="E146" s="52">
        <v>1.5</v>
      </c>
      <c r="F146" s="54">
        <f t="shared" si="21"/>
        <v>0.46333198504935474</v>
      </c>
      <c r="G146" s="54">
        <f t="shared" si="23"/>
        <v>980.7466448225159</v>
      </c>
      <c r="H146" s="54">
        <f t="shared" si="18"/>
        <v>131.53286955962923</v>
      </c>
      <c r="I146" s="54">
        <f t="shared" si="19"/>
        <v>1682.949751678474</v>
      </c>
      <c r="J146" s="55"/>
      <c r="K146" s="56"/>
      <c r="L146" s="41"/>
      <c r="M146" s="54">
        <f t="shared" si="26"/>
        <v>992.3039004215227</v>
      </c>
      <c r="N146" s="43">
        <v>56</v>
      </c>
      <c r="O146" s="43">
        <v>1.1</v>
      </c>
      <c r="P146" s="41"/>
      <c r="Q146" s="60">
        <f t="shared" si="24"/>
        <v>11.557255599006794</v>
      </c>
      <c r="R146" s="60">
        <f t="shared" si="20"/>
        <v>11.620117852169187</v>
      </c>
      <c r="S146" s="54">
        <f t="shared" si="25"/>
        <v>0.4466086359104135</v>
      </c>
    </row>
    <row r="147" spans="1:19" ht="12.75">
      <c r="A147" s="39" t="s">
        <v>253</v>
      </c>
      <c r="B147" s="25">
        <v>17</v>
      </c>
      <c r="C147" s="53">
        <f t="shared" si="22"/>
        <v>1876.2</v>
      </c>
      <c r="D147" s="25">
        <v>90</v>
      </c>
      <c r="E147" s="52">
        <v>1.5</v>
      </c>
      <c r="F147" s="54">
        <f t="shared" si="21"/>
        <v>0.44500812123384353</v>
      </c>
      <c r="G147" s="54">
        <f t="shared" si="23"/>
        <v>981.1916529437498</v>
      </c>
      <c r="H147" s="54">
        <f t="shared" si="18"/>
        <v>134.4838769967771</v>
      </c>
      <c r="I147" s="54">
        <f t="shared" si="19"/>
        <v>1699.6857465063274</v>
      </c>
      <c r="J147" s="55"/>
      <c r="K147" s="56"/>
      <c r="L147" s="41"/>
      <c r="M147" s="54">
        <f t="shared" si="26"/>
        <v>992.2306167252513</v>
      </c>
      <c r="N147" s="43">
        <v>56</v>
      </c>
      <c r="O147" s="43">
        <v>1.1</v>
      </c>
      <c r="P147" s="41"/>
      <c r="Q147" s="67">
        <f t="shared" si="24"/>
        <v>11.03896378150148</v>
      </c>
      <c r="R147" s="67">
        <f t="shared" si="20"/>
        <v>11.175109730935333</v>
      </c>
      <c r="S147" s="54">
        <f t="shared" si="25"/>
        <v>0.4466086359104135</v>
      </c>
    </row>
    <row r="148" spans="1:19" ht="12.75">
      <c r="A148" s="39" t="s">
        <v>254</v>
      </c>
      <c r="B148" s="25">
        <v>19</v>
      </c>
      <c r="C148" s="53">
        <f t="shared" si="22"/>
        <v>1895.2</v>
      </c>
      <c r="D148" s="25">
        <v>80</v>
      </c>
      <c r="E148" s="52">
        <v>2.5</v>
      </c>
      <c r="F148" s="54">
        <f t="shared" si="21"/>
        <v>0.828768359941384</v>
      </c>
      <c r="G148" s="54">
        <f t="shared" si="23"/>
        <v>982.0204213036911</v>
      </c>
      <c r="H148" s="54">
        <f t="shared" si="18"/>
        <v>140.97607469953604</v>
      </c>
      <c r="I148" s="54">
        <f t="shared" si="19"/>
        <v>1717.5229130972928</v>
      </c>
      <c r="J148" s="55"/>
      <c r="K148" s="56"/>
      <c r="L148" s="41"/>
      <c r="M148" s="54">
        <f t="shared" si="26"/>
        <v>992.1487114176538</v>
      </c>
      <c r="N148" s="43">
        <v>56</v>
      </c>
      <c r="O148" s="43">
        <v>1.1</v>
      </c>
      <c r="P148" s="41"/>
      <c r="Q148" s="67">
        <f t="shared" si="24"/>
        <v>10.128290113962635</v>
      </c>
      <c r="R148" s="67">
        <f t="shared" si="20"/>
        <v>10.346341370993969</v>
      </c>
      <c r="S148" s="54">
        <f t="shared" si="25"/>
        <v>0.4466086359104135</v>
      </c>
    </row>
    <row r="149" spans="1:19" ht="12.75">
      <c r="A149" s="39" t="s">
        <v>255</v>
      </c>
      <c r="B149" s="25">
        <v>18</v>
      </c>
      <c r="C149" s="53">
        <f t="shared" si="22"/>
        <v>1913.2</v>
      </c>
      <c r="D149" s="25">
        <v>70</v>
      </c>
      <c r="E149" s="52">
        <v>-3</v>
      </c>
      <c r="F149" s="54">
        <f t="shared" si="21"/>
        <v>-0.9420472123729889</v>
      </c>
      <c r="G149" s="54">
        <f t="shared" si="23"/>
        <v>981.0783740913181</v>
      </c>
      <c r="H149" s="54">
        <f t="shared" si="18"/>
        <v>146.53075765136643</v>
      </c>
      <c r="I149" s="54">
        <f t="shared" si="19"/>
        <v>1734.6184693723692</v>
      </c>
      <c r="J149" s="55"/>
      <c r="K149" s="56"/>
      <c r="L149" s="41"/>
      <c r="M149" s="54">
        <f t="shared" si="26"/>
        <v>992.0711169157192</v>
      </c>
      <c r="N149" s="43">
        <v>56</v>
      </c>
      <c r="O149" s="43">
        <v>1.1</v>
      </c>
      <c r="P149" s="41"/>
      <c r="Q149" s="67">
        <f t="shared" si="24"/>
        <v>10.992742824401148</v>
      </c>
      <c r="R149" s="67">
        <f t="shared" si="20"/>
        <v>11.28838858336701</v>
      </c>
      <c r="S149" s="54">
        <f t="shared" si="25"/>
        <v>0.4466086359104135</v>
      </c>
    </row>
    <row r="150" spans="1:19" ht="12.75">
      <c r="A150" s="39" t="s">
        <v>256</v>
      </c>
      <c r="B150" s="25">
        <v>16</v>
      </c>
      <c r="C150" s="53">
        <f t="shared" si="22"/>
        <v>1929.2</v>
      </c>
      <c r="D150" s="25">
        <v>72</v>
      </c>
      <c r="E150" s="52">
        <v>-4.5</v>
      </c>
      <c r="F150" s="54">
        <f t="shared" si="21"/>
        <v>-1.255345531645519</v>
      </c>
      <c r="G150" s="54">
        <f t="shared" si="23"/>
        <v>979.8230285596726</v>
      </c>
      <c r="H150" s="54">
        <f t="shared" si="18"/>
        <v>149.30056370396375</v>
      </c>
      <c r="I150" s="54">
        <f t="shared" si="19"/>
        <v>1750.3268200823316</v>
      </c>
      <c r="J150" s="55"/>
      <c r="K150" s="56"/>
      <c r="L150" s="41"/>
      <c r="M150" s="54">
        <f t="shared" si="26"/>
        <v>992.0021440251109</v>
      </c>
      <c r="N150" s="43">
        <v>56</v>
      </c>
      <c r="O150" s="43">
        <v>1.1</v>
      </c>
      <c r="P150" s="41"/>
      <c r="Q150" s="67">
        <f t="shared" si="24"/>
        <v>12.179115465438258</v>
      </c>
      <c r="R150" s="67">
        <f t="shared" si="20"/>
        <v>12.543734115012512</v>
      </c>
      <c r="S150" s="54">
        <f t="shared" si="25"/>
        <v>0.4466086359104135</v>
      </c>
    </row>
    <row r="151" spans="1:19" ht="12.75">
      <c r="A151" s="39" t="s">
        <v>257</v>
      </c>
      <c r="B151" s="25">
        <v>16</v>
      </c>
      <c r="C151" s="53">
        <f t="shared" si="22"/>
        <v>1945.2</v>
      </c>
      <c r="D151" s="25">
        <v>80</v>
      </c>
      <c r="E151" s="52">
        <v>-3</v>
      </c>
      <c r="F151" s="54">
        <f t="shared" si="21"/>
        <v>-0.8373752998871012</v>
      </c>
      <c r="G151" s="54">
        <f t="shared" si="23"/>
        <v>978.9856532597855</v>
      </c>
      <c r="H151" s="54">
        <f aca="true" t="shared" si="27" ref="H151:H214">(COS(E151*PI()/180)*B151)*COS((D152)*PI()/180)+H150</f>
        <v>152.07512688595585</v>
      </c>
      <c r="I151" s="54">
        <f aca="true" t="shared" si="28" ref="I151:I202">(COS(E151*PI()/180)*B151)*SIN((D152)*(PI()/180))+I150</f>
        <v>1766.062149813744</v>
      </c>
      <c r="J151" s="55"/>
      <c r="K151" s="56"/>
      <c r="L151" s="41"/>
      <c r="M151" s="54">
        <f t="shared" si="26"/>
        <v>991.9331711345025</v>
      </c>
      <c r="N151" s="43">
        <v>56</v>
      </c>
      <c r="O151" s="43">
        <v>1.1</v>
      </c>
      <c r="P151" s="41"/>
      <c r="Q151" s="67">
        <f t="shared" si="24"/>
        <v>12.947517874716937</v>
      </c>
      <c r="R151" s="67">
        <f t="shared" si="20"/>
        <v>13.381109414899583</v>
      </c>
      <c r="S151" s="54">
        <f t="shared" si="25"/>
        <v>0.4466086359104135</v>
      </c>
    </row>
    <row r="152" spans="1:19" ht="12.75">
      <c r="A152" s="39" t="s">
        <v>258</v>
      </c>
      <c r="B152" s="25">
        <v>14</v>
      </c>
      <c r="C152" s="53">
        <f t="shared" si="22"/>
        <v>1959.2</v>
      </c>
      <c r="D152" s="25">
        <v>80</v>
      </c>
      <c r="E152" s="52">
        <v>7</v>
      </c>
      <c r="F152" s="54">
        <f t="shared" si="21"/>
        <v>1.7061708076720647</v>
      </c>
      <c r="G152" s="54">
        <f t="shared" si="23"/>
        <v>980.6918240674576</v>
      </c>
      <c r="H152" s="54">
        <f t="shared" si="27"/>
        <v>151.10581561202065</v>
      </c>
      <c r="I152" s="54">
        <f t="shared" si="28"/>
        <v>1779.9239468411597</v>
      </c>
      <c r="J152" s="55"/>
      <c r="K152" s="56"/>
      <c r="L152" s="41"/>
      <c r="M152" s="54">
        <f t="shared" si="26"/>
        <v>991.8728198552201</v>
      </c>
      <c r="N152" s="43">
        <v>56</v>
      </c>
      <c r="O152" s="43">
        <v>1.1</v>
      </c>
      <c r="P152" s="41"/>
      <c r="Q152" s="67">
        <f t="shared" si="24"/>
        <v>11.180995787762527</v>
      </c>
      <c r="R152" s="67">
        <f t="shared" si="20"/>
        <v>11.674938607227546</v>
      </c>
      <c r="S152" s="54">
        <f t="shared" si="25"/>
        <v>0.4466086359104135</v>
      </c>
    </row>
    <row r="153" spans="1:19" ht="12.75">
      <c r="A153" s="39" t="s">
        <v>259</v>
      </c>
      <c r="B153" s="25">
        <v>13</v>
      </c>
      <c r="C153" s="53">
        <f t="shared" si="22"/>
        <v>1972.2</v>
      </c>
      <c r="D153" s="25">
        <v>94</v>
      </c>
      <c r="E153" s="52">
        <v>1</v>
      </c>
      <c r="F153" s="54">
        <f t="shared" si="21"/>
        <v>0.22688128368468566</v>
      </c>
      <c r="G153" s="54">
        <f t="shared" si="23"/>
        <v>980.9187053511422</v>
      </c>
      <c r="H153" s="54">
        <f t="shared" si="27"/>
        <v>148.84873311931162</v>
      </c>
      <c r="I153" s="54">
        <f t="shared" si="28"/>
        <v>1792.724497747438</v>
      </c>
      <c r="J153" s="55"/>
      <c r="K153" s="56"/>
      <c r="L153" s="41"/>
      <c r="M153" s="54">
        <f t="shared" si="26"/>
        <v>991.8167793816008</v>
      </c>
      <c r="N153" s="43">
        <v>56</v>
      </c>
      <c r="O153" s="43">
        <v>1.1</v>
      </c>
      <c r="P153" s="41"/>
      <c r="Q153" s="67">
        <f t="shared" si="24"/>
        <v>10.898074030458588</v>
      </c>
      <c r="R153" s="67">
        <f t="shared" si="20"/>
        <v>11.448057323542912</v>
      </c>
      <c r="S153" s="54">
        <f t="shared" si="25"/>
        <v>0.4466086359104135</v>
      </c>
    </row>
    <row r="154" spans="1:19" ht="12.75">
      <c r="A154" s="39" t="s">
        <v>260</v>
      </c>
      <c r="B154" s="59">
        <v>13</v>
      </c>
      <c r="C154" s="58">
        <f t="shared" si="22"/>
        <v>1985.2</v>
      </c>
      <c r="D154" s="59">
        <v>100</v>
      </c>
      <c r="E154" s="57">
        <v>3</v>
      </c>
      <c r="F154" s="60">
        <f t="shared" si="21"/>
        <v>0.6803674311582698</v>
      </c>
      <c r="G154" s="60">
        <f t="shared" si="23"/>
        <v>981.5990727823005</v>
      </c>
      <c r="H154" s="54">
        <f t="shared" si="27"/>
        <v>144.40856470343354</v>
      </c>
      <c r="I154" s="54">
        <f t="shared" si="28"/>
        <v>1804.9237602086384</v>
      </c>
      <c r="J154" s="44"/>
      <c r="K154" s="61"/>
      <c r="L154" s="39" t="s">
        <v>261</v>
      </c>
      <c r="M154" s="54">
        <f t="shared" si="26"/>
        <v>991.7607389079815</v>
      </c>
      <c r="N154" s="43">
        <v>56</v>
      </c>
      <c r="O154" s="43">
        <v>1.1</v>
      </c>
      <c r="P154" s="39"/>
      <c r="Q154" s="67">
        <f t="shared" si="24"/>
        <v>10.161666125680995</v>
      </c>
      <c r="R154" s="67">
        <f t="shared" si="20"/>
        <v>10.767689892384624</v>
      </c>
      <c r="S154" s="54">
        <f t="shared" si="25"/>
        <v>0.4466086359104135</v>
      </c>
    </row>
    <row r="155" spans="1:19" ht="12.75">
      <c r="A155" s="39" t="s">
        <v>262</v>
      </c>
      <c r="B155" s="25">
        <v>13</v>
      </c>
      <c r="C155" s="53">
        <f t="shared" si="22"/>
        <v>1998.2</v>
      </c>
      <c r="D155" s="25">
        <v>110</v>
      </c>
      <c r="E155" s="52">
        <v>8</v>
      </c>
      <c r="F155" s="54">
        <f t="shared" si="21"/>
        <v>1.8092503124808508</v>
      </c>
      <c r="G155" s="54">
        <f t="shared" si="23"/>
        <v>983.4083230947813</v>
      </c>
      <c r="H155" s="54">
        <f t="shared" si="27"/>
        <v>137.97182225661334</v>
      </c>
      <c r="I155" s="54">
        <f t="shared" si="28"/>
        <v>1816.0725251617662</v>
      </c>
      <c r="J155" s="55"/>
      <c r="K155" s="56"/>
      <c r="L155" s="65" t="s">
        <v>263</v>
      </c>
      <c r="M155" s="54">
        <f t="shared" si="26"/>
        <v>991.7046984343622</v>
      </c>
      <c r="N155" s="43">
        <v>56</v>
      </c>
      <c r="O155" s="43">
        <v>1.1</v>
      </c>
      <c r="P155" s="41"/>
      <c r="Q155" s="67">
        <f t="shared" si="24"/>
        <v>8.29637533958089</v>
      </c>
      <c r="R155" s="67">
        <f t="shared" si="20"/>
        <v>8.958439579903825</v>
      </c>
      <c r="S155" s="54">
        <f t="shared" si="25"/>
        <v>0.4466086359104135</v>
      </c>
    </row>
    <row r="156" spans="1:19" ht="12.75">
      <c r="A156" s="39" t="s">
        <v>264</v>
      </c>
      <c r="B156" s="25">
        <v>12</v>
      </c>
      <c r="C156" s="53">
        <f t="shared" si="22"/>
        <v>2010.2</v>
      </c>
      <c r="D156" s="25">
        <v>120</v>
      </c>
      <c r="E156" s="52">
        <v>12</v>
      </c>
      <c r="F156" s="54">
        <f t="shared" si="21"/>
        <v>2.494940289813112</v>
      </c>
      <c r="G156" s="54">
        <f t="shared" si="23"/>
        <v>985.9032633845944</v>
      </c>
      <c r="H156" s="54">
        <f t="shared" si="27"/>
        <v>141.98637644777295</v>
      </c>
      <c r="I156" s="54">
        <f t="shared" si="28"/>
        <v>1827.102422151154</v>
      </c>
      <c r="J156" s="55"/>
      <c r="K156" s="56"/>
      <c r="L156" s="41"/>
      <c r="M156" s="54">
        <f t="shared" si="26"/>
        <v>991.6529687664058</v>
      </c>
      <c r="N156" s="43">
        <v>56</v>
      </c>
      <c r="O156" s="43">
        <v>1.1</v>
      </c>
      <c r="P156" s="41"/>
      <c r="Q156" s="67">
        <f t="shared" si="24"/>
        <v>5.7497053818113955</v>
      </c>
      <c r="R156" s="67">
        <f t="shared" si="20"/>
        <v>6.463499290090681</v>
      </c>
      <c r="S156" s="54">
        <f t="shared" si="25"/>
        <v>0.4466086359104135</v>
      </c>
    </row>
    <row r="157" spans="1:19" ht="12.75">
      <c r="A157" s="39" t="s">
        <v>265</v>
      </c>
      <c r="B157" s="25">
        <v>14</v>
      </c>
      <c r="C157" s="53">
        <f t="shared" si="22"/>
        <v>2024.2</v>
      </c>
      <c r="D157" s="25">
        <v>70</v>
      </c>
      <c r="E157" s="52">
        <v>-10.5</v>
      </c>
      <c r="F157" s="54">
        <f t="shared" si="21"/>
        <v>-2.5512973568900645</v>
      </c>
      <c r="G157" s="54">
        <f t="shared" si="23"/>
        <v>983.3519660277044</v>
      </c>
      <c r="H157" s="54">
        <f t="shared" si="27"/>
        <v>148.86916080072064</v>
      </c>
      <c r="I157" s="54">
        <f t="shared" si="28"/>
        <v>1839.0237543479996</v>
      </c>
      <c r="J157" s="55"/>
      <c r="K157" s="56"/>
      <c r="L157" s="65"/>
      <c r="M157" s="54">
        <f t="shared" si="26"/>
        <v>991.5926174871234</v>
      </c>
      <c r="N157" s="43">
        <v>56</v>
      </c>
      <c r="O157" s="43">
        <v>1.1</v>
      </c>
      <c r="P157" s="41"/>
      <c r="Q157" s="67">
        <f t="shared" si="24"/>
        <v>8.240651459419041</v>
      </c>
      <c r="R157" s="67">
        <f t="shared" si="20"/>
        <v>9.014796646980699</v>
      </c>
      <c r="S157" s="54">
        <f t="shared" si="25"/>
        <v>0.4466086359104135</v>
      </c>
    </row>
    <row r="158" spans="1:19" ht="12.75">
      <c r="A158" s="39" t="s">
        <v>266</v>
      </c>
      <c r="B158" s="25">
        <v>9</v>
      </c>
      <c r="C158" s="53">
        <f t="shared" si="22"/>
        <v>2033.2</v>
      </c>
      <c r="D158" s="25">
        <v>60</v>
      </c>
      <c r="E158" s="52">
        <v>-19</v>
      </c>
      <c r="F158" s="54">
        <f t="shared" si="21"/>
        <v>-2.9301133901144096</v>
      </c>
      <c r="G158" s="54">
        <f t="shared" si="23"/>
        <v>980.42185263759</v>
      </c>
      <c r="H158" s="54">
        <f t="shared" si="27"/>
        <v>153.7501053765844</v>
      </c>
      <c r="I158" s="54">
        <f t="shared" si="28"/>
        <v>1845.994465615038</v>
      </c>
      <c r="J158" s="55"/>
      <c r="K158" s="56"/>
      <c r="L158" s="65" t="s">
        <v>267</v>
      </c>
      <c r="M158" s="54">
        <f t="shared" si="26"/>
        <v>991.5538202361562</v>
      </c>
      <c r="N158" s="43">
        <v>56</v>
      </c>
      <c r="O158" s="43">
        <v>1.1</v>
      </c>
      <c r="P158" s="41"/>
      <c r="Q158" s="67">
        <f t="shared" si="24"/>
        <v>11.131967598566234</v>
      </c>
      <c r="R158" s="67">
        <f t="shared" si="20"/>
        <v>11.944910037095156</v>
      </c>
      <c r="S158" s="54">
        <f t="shared" si="25"/>
        <v>0.4466086359104135</v>
      </c>
    </row>
    <row r="159" spans="1:19" ht="12.75">
      <c r="A159" s="39" t="s">
        <v>268</v>
      </c>
      <c r="B159" s="25">
        <v>14</v>
      </c>
      <c r="C159" s="53">
        <f t="shared" si="22"/>
        <v>2047.2</v>
      </c>
      <c r="D159" s="25">
        <v>55</v>
      </c>
      <c r="E159" s="52">
        <v>-11.5</v>
      </c>
      <c r="F159" s="54">
        <f t="shared" si="21"/>
        <v>-2.79115108184076</v>
      </c>
      <c r="G159" s="54">
        <f t="shared" si="23"/>
        <v>977.6307015557492</v>
      </c>
      <c r="H159" s="54">
        <f t="shared" si="27"/>
        <v>158.44226120750332</v>
      </c>
      <c r="I159" s="54">
        <f t="shared" si="28"/>
        <v>1858.88605780905</v>
      </c>
      <c r="J159" s="55"/>
      <c r="K159" s="56"/>
      <c r="L159" s="41" t="s">
        <v>269</v>
      </c>
      <c r="M159" s="54">
        <f t="shared" si="26"/>
        <v>991.4934689568738</v>
      </c>
      <c r="N159" s="43">
        <v>56</v>
      </c>
      <c r="O159" s="43">
        <v>1.1</v>
      </c>
      <c r="P159" s="41"/>
      <c r="Q159" s="67">
        <f t="shared" si="24"/>
        <v>13.862767401124643</v>
      </c>
      <c r="R159" s="67">
        <f t="shared" si="20"/>
        <v>14.736061118935936</v>
      </c>
      <c r="S159" s="54">
        <f t="shared" si="25"/>
        <v>0.4466086359104135</v>
      </c>
    </row>
    <row r="160" spans="1:19" ht="12.75">
      <c r="A160" s="39" t="s">
        <v>270</v>
      </c>
      <c r="B160" s="25">
        <v>15</v>
      </c>
      <c r="C160" s="53">
        <f t="shared" si="22"/>
        <v>2062.2</v>
      </c>
      <c r="D160" s="25">
        <v>70</v>
      </c>
      <c r="E160" s="52">
        <v>-0.5</v>
      </c>
      <c r="F160" s="54">
        <f t="shared" si="21"/>
        <v>-0.13089803247560902</v>
      </c>
      <c r="G160" s="54">
        <f t="shared" si="23"/>
        <v>977.4998035232736</v>
      </c>
      <c r="H160" s="54">
        <f t="shared" si="27"/>
        <v>162.07095146683093</v>
      </c>
      <c r="I160" s="54">
        <f t="shared" si="28"/>
        <v>1873.4399395148685</v>
      </c>
      <c r="J160" s="55"/>
      <c r="K160" s="56"/>
      <c r="L160" s="41"/>
      <c r="M160" s="54">
        <f t="shared" si="26"/>
        <v>991.4288068719284</v>
      </c>
      <c r="N160" s="43">
        <v>56</v>
      </c>
      <c r="O160" s="43">
        <v>1.1</v>
      </c>
      <c r="P160" s="41"/>
      <c r="Q160" s="67">
        <f t="shared" si="24"/>
        <v>13.92900334865476</v>
      </c>
      <c r="R160" s="67">
        <f t="shared" si="20"/>
        <v>14.866959151411493</v>
      </c>
      <c r="S160" s="54">
        <f t="shared" si="25"/>
        <v>0.4466086359104135</v>
      </c>
    </row>
    <row r="161" spans="1:19" ht="12.75">
      <c r="A161" s="39" t="s">
        <v>271</v>
      </c>
      <c r="B161" s="25">
        <v>15</v>
      </c>
      <c r="C161" s="53">
        <f t="shared" si="22"/>
        <v>2077.2</v>
      </c>
      <c r="D161" s="25">
        <v>76</v>
      </c>
      <c r="E161" s="52">
        <v>-4</v>
      </c>
      <c r="F161" s="54">
        <f t="shared" si="21"/>
        <v>-1.0463471061618796</v>
      </c>
      <c r="G161" s="54">
        <f t="shared" si="23"/>
        <v>976.4534564171117</v>
      </c>
      <c r="H161" s="54">
        <f t="shared" si="27"/>
        <v>164.66932915833584</v>
      </c>
      <c r="I161" s="54">
        <f t="shared" si="28"/>
        <v>1888.1760716772005</v>
      </c>
      <c r="J161" s="55"/>
      <c r="K161" s="56"/>
      <c r="L161" s="41" t="s">
        <v>272</v>
      </c>
      <c r="M161" s="54">
        <f t="shared" si="26"/>
        <v>991.3641447869829</v>
      </c>
      <c r="N161" s="43">
        <v>56</v>
      </c>
      <c r="O161" s="43">
        <v>1.1</v>
      </c>
      <c r="P161" s="41"/>
      <c r="Q161" s="60">
        <f t="shared" si="24"/>
        <v>14.910688369871195</v>
      </c>
      <c r="R161" s="60">
        <f t="shared" si="20"/>
        <v>15.913306257573367</v>
      </c>
      <c r="S161" s="54">
        <f t="shared" si="25"/>
        <v>0.4466086359104135</v>
      </c>
    </row>
    <row r="162" spans="1:19" ht="12.75">
      <c r="A162" s="39" t="s">
        <v>273</v>
      </c>
      <c r="B162" s="25">
        <v>15</v>
      </c>
      <c r="C162" s="53">
        <f t="shared" si="22"/>
        <v>2092.2</v>
      </c>
      <c r="D162" s="25">
        <v>80</v>
      </c>
      <c r="E162" s="52">
        <v>-1</v>
      </c>
      <c r="F162" s="54">
        <f t="shared" si="21"/>
        <v>-0.26178609655925267</v>
      </c>
      <c r="G162" s="54">
        <f t="shared" si="23"/>
        <v>976.1916703205525</v>
      </c>
      <c r="H162" s="54">
        <f t="shared" si="27"/>
        <v>167.27365511146166</v>
      </c>
      <c r="I162" s="54">
        <f t="shared" si="28"/>
        <v>1902.9459381075214</v>
      </c>
      <c r="J162" s="55"/>
      <c r="K162" s="56"/>
      <c r="L162" s="41"/>
      <c r="M162" s="54">
        <f t="shared" si="26"/>
        <v>991.2994827020375</v>
      </c>
      <c r="N162" s="43">
        <v>56</v>
      </c>
      <c r="O162" s="43">
        <v>1.1</v>
      </c>
      <c r="P162" s="41"/>
      <c r="Q162" s="60">
        <f t="shared" si="24"/>
        <v>15.107812381485019</v>
      </c>
      <c r="R162" s="60">
        <f t="shared" si="20"/>
        <v>16.17509235413263</v>
      </c>
      <c r="S162" s="54">
        <f t="shared" si="25"/>
        <v>0.4466086359104135</v>
      </c>
    </row>
    <row r="163" spans="1:19" ht="12.75">
      <c r="A163" s="39" t="s">
        <v>274</v>
      </c>
      <c r="B163" s="25">
        <v>18</v>
      </c>
      <c r="C163" s="53">
        <f t="shared" si="22"/>
        <v>2110.2</v>
      </c>
      <c r="D163" s="25">
        <v>80</v>
      </c>
      <c r="E163" s="52">
        <v>-4</v>
      </c>
      <c r="F163" s="54">
        <f t="shared" si="21"/>
        <v>-1.2556165273942554</v>
      </c>
      <c r="G163" s="54">
        <f t="shared" si="23"/>
        <v>974.9360537931582</v>
      </c>
      <c r="H163" s="54">
        <f t="shared" si="27"/>
        <v>167.27365511146166</v>
      </c>
      <c r="I163" s="54">
        <f t="shared" si="28"/>
        <v>1920.9020910121983</v>
      </c>
      <c r="J163" s="55"/>
      <c r="K163" s="56"/>
      <c r="L163" s="41"/>
      <c r="M163" s="54">
        <f t="shared" si="26"/>
        <v>991.221888200103</v>
      </c>
      <c r="N163" s="43">
        <v>56</v>
      </c>
      <c r="O163" s="43">
        <v>1.1</v>
      </c>
      <c r="P163" s="41"/>
      <c r="Q163" s="60">
        <f t="shared" si="24"/>
        <v>16.285834406944787</v>
      </c>
      <c r="R163" s="60">
        <f t="shared" si="20"/>
        <v>17.430708881526925</v>
      </c>
      <c r="S163" s="54">
        <f t="shared" si="25"/>
        <v>0.4466086359104135</v>
      </c>
    </row>
    <row r="164" spans="1:19" ht="12.75">
      <c r="A164" s="39" t="s">
        <v>275</v>
      </c>
      <c r="B164" s="25">
        <v>15</v>
      </c>
      <c r="C164" s="53">
        <f t="shared" si="22"/>
        <v>2125.2</v>
      </c>
      <c r="D164" s="25">
        <v>90</v>
      </c>
      <c r="E164" s="52">
        <v>-1</v>
      </c>
      <c r="F164" s="54">
        <f t="shared" si="21"/>
        <v>-0.26178609655925267</v>
      </c>
      <c r="G164" s="54">
        <f t="shared" si="23"/>
        <v>974.6742676965989</v>
      </c>
      <c r="H164" s="54">
        <f t="shared" si="27"/>
        <v>169.8779810645875</v>
      </c>
      <c r="I164" s="54">
        <f t="shared" si="28"/>
        <v>1935.6719574425192</v>
      </c>
      <c r="J164" s="55"/>
      <c r="K164" s="56"/>
      <c r="L164" s="41"/>
      <c r="M164" s="54">
        <f t="shared" si="26"/>
        <v>991.1572261151575</v>
      </c>
      <c r="N164" s="43">
        <v>56</v>
      </c>
      <c r="O164" s="43">
        <v>1.1</v>
      </c>
      <c r="P164" s="41"/>
      <c r="Q164" s="60">
        <f t="shared" si="24"/>
        <v>16.48295841855861</v>
      </c>
      <c r="R164" s="60">
        <f t="shared" si="20"/>
        <v>17.692494978086188</v>
      </c>
      <c r="S164" s="54">
        <f t="shared" si="25"/>
        <v>0.4466086359104135</v>
      </c>
    </row>
    <row r="165" spans="1:19" ht="12.75">
      <c r="A165" s="39" t="s">
        <v>276</v>
      </c>
      <c r="B165" s="25">
        <v>13</v>
      </c>
      <c r="C165" s="53">
        <f t="shared" si="22"/>
        <v>2138.2</v>
      </c>
      <c r="D165" s="25">
        <v>80</v>
      </c>
      <c r="E165" s="52">
        <v>7</v>
      </c>
      <c r="F165" s="54">
        <f t="shared" si="21"/>
        <v>1.584301464266917</v>
      </c>
      <c r="G165" s="54">
        <f t="shared" si="23"/>
        <v>976.2585691608658</v>
      </c>
      <c r="H165" s="54">
        <f t="shared" si="27"/>
        <v>174.29110116612966</v>
      </c>
      <c r="I165" s="54">
        <f t="shared" si="28"/>
        <v>1947.7969052708477</v>
      </c>
      <c r="J165" s="55"/>
      <c r="K165" s="56"/>
      <c r="L165" s="41"/>
      <c r="M165" s="54">
        <f t="shared" si="26"/>
        <v>991.1011856415382</v>
      </c>
      <c r="N165" s="43">
        <v>56</v>
      </c>
      <c r="O165" s="43">
        <v>1.1</v>
      </c>
      <c r="P165" s="41"/>
      <c r="Q165" s="60">
        <f t="shared" si="24"/>
        <v>14.842616480672405</v>
      </c>
      <c r="R165" s="60">
        <f t="shared" si="20"/>
        <v>16.108193513819288</v>
      </c>
      <c r="S165" s="54">
        <f t="shared" si="25"/>
        <v>0.4466086359104135</v>
      </c>
    </row>
    <row r="166" spans="1:19" ht="12.75">
      <c r="A166" s="39" t="s">
        <v>277</v>
      </c>
      <c r="B166" s="25">
        <v>19</v>
      </c>
      <c r="C166" s="53">
        <f t="shared" si="22"/>
        <v>2157.2</v>
      </c>
      <c r="D166" s="25">
        <v>70</v>
      </c>
      <c r="E166" s="52">
        <v>0</v>
      </c>
      <c r="F166" s="54">
        <f t="shared" si="21"/>
        <v>0</v>
      </c>
      <c r="G166" s="54">
        <f t="shared" si="23"/>
        <v>976.2585691608658</v>
      </c>
      <c r="H166" s="54">
        <f t="shared" si="27"/>
        <v>172.30506036404424</v>
      </c>
      <c r="I166" s="54">
        <f t="shared" si="28"/>
        <v>1966.6928212828448</v>
      </c>
      <c r="J166" s="55"/>
      <c r="K166" s="56"/>
      <c r="L166" s="39"/>
      <c r="M166" s="54">
        <f t="shared" si="26"/>
        <v>991.0192803339407</v>
      </c>
      <c r="N166" s="43">
        <v>56</v>
      </c>
      <c r="O166" s="43">
        <v>1.1</v>
      </c>
      <c r="P166" s="41"/>
      <c r="Q166" s="60">
        <f t="shared" si="24"/>
        <v>14.760711173074924</v>
      </c>
      <c r="R166" s="60">
        <f t="shared" si="20"/>
        <v>16.108193513819288</v>
      </c>
      <c r="S166" s="54">
        <f t="shared" si="25"/>
        <v>0.4466086359104135</v>
      </c>
    </row>
    <row r="167" spans="1:19" ht="12.75">
      <c r="A167" s="39" t="s">
        <v>278</v>
      </c>
      <c r="B167" s="25">
        <v>17</v>
      </c>
      <c r="C167" s="53">
        <f t="shared" si="22"/>
        <v>2174.2</v>
      </c>
      <c r="D167" s="25">
        <v>96</v>
      </c>
      <c r="E167" s="52">
        <v>4.5</v>
      </c>
      <c r="F167" s="54">
        <f t="shared" si="21"/>
        <v>1.3338046273733641</v>
      </c>
      <c r="G167" s="54">
        <f t="shared" si="23"/>
        <v>977.5923737882392</v>
      </c>
      <c r="H167" s="54">
        <f t="shared" si="27"/>
        <v>170.53355433674406</v>
      </c>
      <c r="I167" s="54">
        <f t="shared" si="28"/>
        <v>1983.5475752594307</v>
      </c>
      <c r="J167" s="55"/>
      <c r="K167" s="56"/>
      <c r="L167" s="39"/>
      <c r="M167" s="54">
        <f t="shared" si="26"/>
        <v>990.9459966376693</v>
      </c>
      <c r="N167" s="43">
        <v>56</v>
      </c>
      <c r="O167" s="43">
        <v>1.1</v>
      </c>
      <c r="P167" s="41"/>
      <c r="Q167" s="60">
        <f t="shared" si="24"/>
        <v>13.353622849430053</v>
      </c>
      <c r="R167" s="60">
        <f t="shared" si="20"/>
        <v>14.774388886445877</v>
      </c>
      <c r="S167" s="54">
        <f t="shared" si="25"/>
        <v>0.4466086359104135</v>
      </c>
    </row>
    <row r="168" spans="1:19" ht="12.75">
      <c r="A168" s="39" t="s">
        <v>279</v>
      </c>
      <c r="B168" s="25">
        <v>17</v>
      </c>
      <c r="C168" s="53">
        <f t="shared" si="22"/>
        <v>2191.2</v>
      </c>
      <c r="D168" s="25">
        <v>96</v>
      </c>
      <c r="E168" s="52">
        <v>5</v>
      </c>
      <c r="F168" s="54">
        <f t="shared" si="21"/>
        <v>1.4816476267101888</v>
      </c>
      <c r="G168" s="54">
        <f t="shared" si="23"/>
        <v>979.0740214149495</v>
      </c>
      <c r="H168" s="54">
        <f t="shared" si="27"/>
        <v>169.94252054586534</v>
      </c>
      <c r="I168" s="54">
        <f t="shared" si="28"/>
        <v>2000.4725685937958</v>
      </c>
      <c r="J168" s="55"/>
      <c r="K168" s="56"/>
      <c r="L168" s="39"/>
      <c r="M168" s="54">
        <f t="shared" si="26"/>
        <v>990.8727129413978</v>
      </c>
      <c r="N168" s="43">
        <v>56</v>
      </c>
      <c r="O168" s="43">
        <v>1.1</v>
      </c>
      <c r="P168" s="41"/>
      <c r="Q168" s="60">
        <f t="shared" si="24"/>
        <v>11.798691526448351</v>
      </c>
      <c r="R168" s="60">
        <f t="shared" si="20"/>
        <v>13.292741259735635</v>
      </c>
      <c r="S168" s="54">
        <f t="shared" si="25"/>
        <v>0.4466086359104135</v>
      </c>
    </row>
    <row r="169" spans="1:19" ht="12.75">
      <c r="A169" s="39" t="s">
        <v>280</v>
      </c>
      <c r="B169" s="25">
        <v>14</v>
      </c>
      <c r="C169" s="53">
        <f t="shared" si="22"/>
        <v>2205.2</v>
      </c>
      <c r="D169" s="25">
        <v>92</v>
      </c>
      <c r="E169" s="52">
        <v>2.5</v>
      </c>
      <c r="F169" s="54">
        <f t="shared" si="21"/>
        <v>0.610671423114704</v>
      </c>
      <c r="G169" s="54">
        <f t="shared" si="23"/>
        <v>979.6846928380642</v>
      </c>
      <c r="H169" s="54">
        <f t="shared" si="27"/>
        <v>171.4045262005166</v>
      </c>
      <c r="I169" s="54">
        <f t="shared" si="28"/>
        <v>2014.3826232262822</v>
      </c>
      <c r="J169" s="55"/>
      <c r="K169" s="56"/>
      <c r="L169" s="39"/>
      <c r="M169" s="54">
        <f t="shared" si="26"/>
        <v>990.8123616621154</v>
      </c>
      <c r="N169" s="43">
        <v>56</v>
      </c>
      <c r="O169" s="43">
        <v>1.1</v>
      </c>
      <c r="P169" s="41"/>
      <c r="Q169" s="60">
        <f t="shared" si="24"/>
        <v>11.127668824051284</v>
      </c>
      <c r="R169" s="60">
        <f t="shared" si="20"/>
        <v>12.68206983662094</v>
      </c>
      <c r="S169" s="54">
        <f t="shared" si="25"/>
        <v>0.4466086359104135</v>
      </c>
    </row>
    <row r="170" spans="1:19" ht="12.75">
      <c r="A170" s="39" t="s">
        <v>281</v>
      </c>
      <c r="B170" s="25">
        <v>14.5</v>
      </c>
      <c r="C170" s="53">
        <f t="shared" si="22"/>
        <v>2219.7</v>
      </c>
      <c r="D170" s="25">
        <v>84</v>
      </c>
      <c r="E170" s="52">
        <v>-1</v>
      </c>
      <c r="F170" s="54">
        <f t="shared" si="21"/>
        <v>-0.2530598933406109</v>
      </c>
      <c r="G170" s="54">
        <f t="shared" si="23"/>
        <v>979.4316329447236</v>
      </c>
      <c r="H170" s="54">
        <f t="shared" si="27"/>
        <v>176.36306295453443</v>
      </c>
      <c r="I170" s="54">
        <f t="shared" si="28"/>
        <v>2028.006090991482</v>
      </c>
      <c r="J170" s="55"/>
      <c r="K170" s="56"/>
      <c r="L170" s="39"/>
      <c r="M170" s="54">
        <f t="shared" si="26"/>
        <v>990.7498549800016</v>
      </c>
      <c r="N170" s="43">
        <v>56</v>
      </c>
      <c r="O170" s="43">
        <v>1.1</v>
      </c>
      <c r="P170" s="41"/>
      <c r="Q170" s="60">
        <f t="shared" si="24"/>
        <v>11.31822203527804</v>
      </c>
      <c r="R170" s="60">
        <f t="shared" si="20"/>
        <v>12.935129729961545</v>
      </c>
      <c r="S170" s="54">
        <f t="shared" si="25"/>
        <v>0.4466086359104135</v>
      </c>
    </row>
    <row r="171" spans="1:19" ht="12.75">
      <c r="A171" s="39" t="s">
        <v>282</v>
      </c>
      <c r="B171" s="25">
        <v>12</v>
      </c>
      <c r="C171" s="53">
        <f t="shared" si="22"/>
        <v>2231.7</v>
      </c>
      <c r="D171" s="25">
        <v>70</v>
      </c>
      <c r="E171" s="52">
        <v>-6</v>
      </c>
      <c r="F171" s="54">
        <f t="shared" si="21"/>
        <v>-1.2543415592118414</v>
      </c>
      <c r="G171" s="54">
        <f t="shared" si="23"/>
        <v>978.1772913855117</v>
      </c>
      <c r="H171" s="54">
        <f t="shared" si="27"/>
        <v>181.96585993585438</v>
      </c>
      <c r="I171" s="54">
        <f t="shared" si="28"/>
        <v>2038.543419554213</v>
      </c>
      <c r="J171" s="55"/>
      <c r="K171" s="56"/>
      <c r="L171" s="39"/>
      <c r="M171" s="54">
        <f t="shared" si="26"/>
        <v>990.6981253120452</v>
      </c>
      <c r="N171" s="43">
        <v>56</v>
      </c>
      <c r="O171" s="43">
        <v>1.1</v>
      </c>
      <c r="P171" s="41"/>
      <c r="Q171" s="60">
        <f t="shared" si="24"/>
        <v>12.520833926533555</v>
      </c>
      <c r="R171" s="60">
        <f t="shared" si="20"/>
        <v>14.189471289173412</v>
      </c>
      <c r="S171" s="54">
        <f t="shared" si="25"/>
        <v>0.4466086359104135</v>
      </c>
    </row>
    <row r="172" spans="1:19" ht="12.75">
      <c r="A172" s="39" t="s">
        <v>283</v>
      </c>
      <c r="B172" s="25">
        <v>24</v>
      </c>
      <c r="C172" s="53">
        <f t="shared" si="22"/>
        <v>2255.7</v>
      </c>
      <c r="D172" s="25">
        <v>62</v>
      </c>
      <c r="E172" s="52">
        <v>-1</v>
      </c>
      <c r="F172" s="54">
        <f t="shared" si="21"/>
        <v>-0.4188577544948043</v>
      </c>
      <c r="G172" s="54">
        <f t="shared" si="23"/>
        <v>977.7584336310169</v>
      </c>
      <c r="H172" s="54">
        <f t="shared" si="27"/>
        <v>190.17309318388388</v>
      </c>
      <c r="I172" s="54">
        <f t="shared" si="28"/>
        <v>2061.0926075793714</v>
      </c>
      <c r="J172" s="55"/>
      <c r="K172" s="56"/>
      <c r="L172" s="39"/>
      <c r="M172" s="54">
        <f t="shared" si="26"/>
        <v>990.5946659761327</v>
      </c>
      <c r="N172" s="43">
        <v>56</v>
      </c>
      <c r="O172" s="43">
        <v>1.1</v>
      </c>
      <c r="P172" s="41"/>
      <c r="Q172" s="60">
        <f t="shared" si="24"/>
        <v>12.836232345115718</v>
      </c>
      <c r="R172" s="60">
        <f t="shared" si="20"/>
        <v>14.608329043668164</v>
      </c>
      <c r="S172" s="54">
        <f t="shared" si="25"/>
        <v>0.4466086359104135</v>
      </c>
    </row>
    <row r="173" spans="1:19" ht="12.75">
      <c r="A173" s="39" t="s">
        <v>284</v>
      </c>
      <c r="B173" s="25">
        <v>14</v>
      </c>
      <c r="C173" s="53">
        <f t="shared" si="22"/>
        <v>2269.7</v>
      </c>
      <c r="D173" s="25">
        <v>70</v>
      </c>
      <c r="E173" s="52">
        <v>4</v>
      </c>
      <c r="F173" s="54">
        <f t="shared" si="21"/>
        <v>0.9765906324177542</v>
      </c>
      <c r="G173" s="54">
        <f t="shared" si="23"/>
        <v>978.7350242634348</v>
      </c>
      <c r="H173" s="54">
        <f t="shared" si="27"/>
        <v>190.17309318388388</v>
      </c>
      <c r="I173" s="54">
        <f t="shared" si="28"/>
        <v>2075.058504283009</v>
      </c>
      <c r="J173" s="55"/>
      <c r="K173" s="56"/>
      <c r="L173" s="39"/>
      <c r="M173" s="54">
        <f t="shared" si="26"/>
        <v>990.5343146968503</v>
      </c>
      <c r="N173" s="43">
        <v>56</v>
      </c>
      <c r="O173" s="43">
        <v>1.1</v>
      </c>
      <c r="P173" s="41"/>
      <c r="Q173" s="60">
        <f t="shared" si="24"/>
        <v>11.799290433415536</v>
      </c>
      <c r="R173" s="60">
        <f t="shared" si="20"/>
        <v>13.631738411250353</v>
      </c>
      <c r="S173" s="54">
        <f t="shared" si="25"/>
        <v>0.4466086359104135</v>
      </c>
    </row>
    <row r="174" spans="1:19" ht="12.75">
      <c r="A174" s="39" t="s">
        <v>285</v>
      </c>
      <c r="B174" s="25">
        <v>13</v>
      </c>
      <c r="C174" s="53">
        <f t="shared" si="22"/>
        <v>2282.7</v>
      </c>
      <c r="D174" s="25">
        <v>90</v>
      </c>
      <c r="E174" s="31">
        <v>-1.5</v>
      </c>
      <c r="F174" s="54">
        <f aca="true" t="shared" si="29" ref="F174:F216">B174*SIN(E175*PI()/180)</f>
        <v>0.6803674311582698</v>
      </c>
      <c r="G174" s="54">
        <f t="shared" si="23"/>
        <v>979.415391694593</v>
      </c>
      <c r="H174" s="54">
        <f t="shared" si="27"/>
        <v>190.17309318388388</v>
      </c>
      <c r="I174" s="54">
        <f t="shared" si="28"/>
        <v>2088.054049507691</v>
      </c>
      <c r="J174" s="55"/>
      <c r="K174" s="56"/>
      <c r="L174" s="39"/>
      <c r="M174" s="54">
        <f t="shared" si="26"/>
        <v>990.478274223231</v>
      </c>
      <c r="N174" s="43">
        <v>56</v>
      </c>
      <c r="O174" s="43">
        <v>1.1</v>
      </c>
      <c r="P174" s="41"/>
      <c r="Q174" s="67">
        <f t="shared" si="24"/>
        <v>11.062882528637942</v>
      </c>
      <c r="R174" s="67">
        <f t="shared" si="20"/>
        <v>12.951370980092065</v>
      </c>
      <c r="S174" s="54">
        <f t="shared" si="25"/>
        <v>0.4466086359104135</v>
      </c>
    </row>
    <row r="175" spans="1:19" ht="12.75">
      <c r="A175" s="39" t="s">
        <v>286</v>
      </c>
      <c r="B175" s="25">
        <v>25</v>
      </c>
      <c r="C175" s="53">
        <f t="shared" si="22"/>
        <v>2307.7</v>
      </c>
      <c r="D175" s="25">
        <v>90</v>
      </c>
      <c r="E175" s="52">
        <v>3</v>
      </c>
      <c r="F175" s="54">
        <f t="shared" si="29"/>
        <v>2.1788935686914543</v>
      </c>
      <c r="G175" s="54">
        <f t="shared" si="23"/>
        <v>981.5942852632845</v>
      </c>
      <c r="H175" s="54">
        <f t="shared" si="27"/>
        <v>181.63430776873375</v>
      </c>
      <c r="I175" s="54">
        <f t="shared" si="28"/>
        <v>2111.5141696253845</v>
      </c>
      <c r="J175" s="55"/>
      <c r="K175" s="56"/>
      <c r="L175" s="39"/>
      <c r="M175" s="54">
        <f t="shared" si="26"/>
        <v>990.3705040816553</v>
      </c>
      <c r="N175" s="43">
        <v>56</v>
      </c>
      <c r="O175" s="43">
        <v>1.1</v>
      </c>
      <c r="P175" s="41"/>
      <c r="Q175" s="67">
        <f t="shared" si="24"/>
        <v>8.776218818370808</v>
      </c>
      <c r="R175" s="67">
        <f t="shared" si="20"/>
        <v>10.772477411400587</v>
      </c>
      <c r="S175" s="54">
        <f t="shared" si="25"/>
        <v>0.4466086359104135</v>
      </c>
    </row>
    <row r="176" spans="1:19" ht="12.75">
      <c r="A176" s="39" t="s">
        <v>287</v>
      </c>
      <c r="B176" s="25">
        <v>25</v>
      </c>
      <c r="C176" s="53">
        <f t="shared" si="22"/>
        <v>2332.7</v>
      </c>
      <c r="D176" s="25">
        <v>110</v>
      </c>
      <c r="E176" s="52">
        <v>5</v>
      </c>
      <c r="F176" s="54">
        <f t="shared" si="29"/>
        <v>1.5262134883714218</v>
      </c>
      <c r="G176" s="54">
        <f t="shared" si="23"/>
        <v>983.120498751656</v>
      </c>
      <c r="H176" s="54">
        <f t="shared" si="27"/>
        <v>177.3096229206065</v>
      </c>
      <c r="I176" s="54">
        <f t="shared" si="28"/>
        <v>2136.0406761801446</v>
      </c>
      <c r="J176" s="55"/>
      <c r="K176" s="56"/>
      <c r="L176" s="39"/>
      <c r="M176" s="54">
        <f t="shared" si="26"/>
        <v>990.2627339400797</v>
      </c>
      <c r="N176" s="43">
        <v>56</v>
      </c>
      <c r="O176" s="43">
        <v>1.1</v>
      </c>
      <c r="P176" s="41"/>
      <c r="Q176" s="67">
        <f t="shared" si="24"/>
        <v>7.142235188423683</v>
      </c>
      <c r="R176" s="67">
        <f t="shared" si="20"/>
        <v>9.246263923029119</v>
      </c>
      <c r="S176" s="54">
        <f t="shared" si="25"/>
        <v>0.4466086359104135</v>
      </c>
    </row>
    <row r="177" spans="1:19" ht="12.75">
      <c r="A177" s="39" t="s">
        <v>288</v>
      </c>
      <c r="B177" s="25">
        <v>15</v>
      </c>
      <c r="C177" s="58">
        <f t="shared" si="22"/>
        <v>2347.7</v>
      </c>
      <c r="D177" s="25">
        <v>100</v>
      </c>
      <c r="E177" s="52">
        <v>3.5</v>
      </c>
      <c r="F177" s="54">
        <f t="shared" si="29"/>
        <v>-1.0463471061618796</v>
      </c>
      <c r="G177" s="54">
        <f t="shared" si="23"/>
        <v>982.0741516454941</v>
      </c>
      <c r="H177" s="54">
        <f t="shared" si="27"/>
        <v>188.7788571578278</v>
      </c>
      <c r="I177" s="54">
        <f t="shared" si="28"/>
        <v>2145.664506398483</v>
      </c>
      <c r="J177" s="55"/>
      <c r="K177" s="56"/>
      <c r="L177" s="39"/>
      <c r="M177" s="54">
        <f t="shared" si="26"/>
        <v>990.1980718551342</v>
      </c>
      <c r="N177" s="43">
        <v>56</v>
      </c>
      <c r="O177" s="43">
        <v>1.1</v>
      </c>
      <c r="P177" s="41"/>
      <c r="Q177" s="67">
        <f t="shared" si="24"/>
        <v>8.123920209640119</v>
      </c>
      <c r="R177" s="67">
        <f t="shared" si="20"/>
        <v>10.292611029190994</v>
      </c>
      <c r="S177" s="54">
        <f t="shared" si="25"/>
        <v>0.4466086359104135</v>
      </c>
    </row>
    <row r="178" spans="1:19" ht="12.75">
      <c r="A178" s="39" t="s">
        <v>289</v>
      </c>
      <c r="B178" s="25">
        <v>20</v>
      </c>
      <c r="C178" s="53">
        <f t="shared" si="22"/>
        <v>2367.7</v>
      </c>
      <c r="D178" s="25">
        <v>40</v>
      </c>
      <c r="E178" s="52">
        <v>-4</v>
      </c>
      <c r="F178" s="54">
        <f t="shared" si="29"/>
        <v>-1.395129474882506</v>
      </c>
      <c r="G178" s="54">
        <f t="shared" si="23"/>
        <v>980.6790221706116</v>
      </c>
      <c r="H178" s="54">
        <f t="shared" si="27"/>
        <v>202.88654324996057</v>
      </c>
      <c r="I178" s="54">
        <f t="shared" si="28"/>
        <v>2159.772192490616</v>
      </c>
      <c r="J178" s="55"/>
      <c r="K178" s="56"/>
      <c r="L178" s="39"/>
      <c r="M178" s="54">
        <f t="shared" si="26"/>
        <v>990.1118557418737</v>
      </c>
      <c r="N178" s="43">
        <v>56</v>
      </c>
      <c r="O178" s="43">
        <v>1.1</v>
      </c>
      <c r="P178" s="41"/>
      <c r="Q178" s="67">
        <f t="shared" si="24"/>
        <v>9.432833571262108</v>
      </c>
      <c r="R178" s="67">
        <f t="shared" si="20"/>
        <v>11.687740504073531</v>
      </c>
      <c r="S178" s="54">
        <f t="shared" si="25"/>
        <v>0.4466086359104135</v>
      </c>
    </row>
    <row r="179" spans="1:19" ht="12.75">
      <c r="A179" s="39" t="s">
        <v>290</v>
      </c>
      <c r="B179" s="25">
        <v>18</v>
      </c>
      <c r="C179" s="53">
        <f>C178+B179</f>
        <v>2385.7</v>
      </c>
      <c r="D179" s="25">
        <v>45</v>
      </c>
      <c r="E179" s="52">
        <v>-4</v>
      </c>
      <c r="F179" s="54">
        <f t="shared" si="29"/>
        <v>-0.9420472123729889</v>
      </c>
      <c r="G179" s="54">
        <f t="shared" si="23"/>
        <v>979.7369749582385</v>
      </c>
      <c r="H179" s="54">
        <f t="shared" si="27"/>
        <v>216.64175440238296</v>
      </c>
      <c r="I179" s="54">
        <f t="shared" si="28"/>
        <v>2171.3141850953793</v>
      </c>
      <c r="J179" s="55"/>
      <c r="K179" s="56"/>
      <c r="L179" s="39"/>
      <c r="M179" s="54">
        <f t="shared" si="26"/>
        <v>990.0342612399392</v>
      </c>
      <c r="N179" s="43">
        <v>56</v>
      </c>
      <c r="O179" s="43">
        <v>1.1</v>
      </c>
      <c r="P179" s="41"/>
      <c r="Q179" s="67">
        <f t="shared" si="24"/>
        <v>10.297286281700622</v>
      </c>
      <c r="R179" s="67">
        <f t="shared" si="20"/>
        <v>12.629787716446572</v>
      </c>
      <c r="S179" s="54">
        <f t="shared" si="25"/>
        <v>0.4466086359104135</v>
      </c>
    </row>
    <row r="180" spans="1:19" ht="12.75">
      <c r="A180" s="39" t="s">
        <v>291</v>
      </c>
      <c r="B180" s="25">
        <v>12</v>
      </c>
      <c r="C180" s="53">
        <f t="shared" si="22"/>
        <v>2397.7</v>
      </c>
      <c r="D180" s="25">
        <v>40</v>
      </c>
      <c r="E180" s="52">
        <v>-3</v>
      </c>
      <c r="F180" s="54">
        <f t="shared" si="29"/>
        <v>1.8772135804827705</v>
      </c>
      <c r="G180" s="54">
        <f t="shared" si="23"/>
        <v>981.6141885387214</v>
      </c>
      <c r="H180" s="54">
        <f t="shared" si="27"/>
        <v>224.34463470167023</v>
      </c>
      <c r="I180" s="54">
        <f t="shared" si="28"/>
        <v>2180.494120365378</v>
      </c>
      <c r="J180" s="55"/>
      <c r="K180" s="56"/>
      <c r="L180" s="69" t="s">
        <v>292</v>
      </c>
      <c r="M180" s="54">
        <f t="shared" si="26"/>
        <v>989.9825315719828</v>
      </c>
      <c r="N180" s="43">
        <v>56</v>
      </c>
      <c r="O180" s="43">
        <v>1.1</v>
      </c>
      <c r="P180" s="41"/>
      <c r="Q180" s="60">
        <f t="shared" si="24"/>
        <v>8.368343033261453</v>
      </c>
      <c r="R180" s="60">
        <f t="shared" si="20"/>
        <v>10.752574135963755</v>
      </c>
      <c r="S180" s="54">
        <f t="shared" si="25"/>
        <v>0.4466086359104135</v>
      </c>
    </row>
    <row r="181" spans="1:19" ht="12.75">
      <c r="A181" s="39" t="s">
        <v>293</v>
      </c>
      <c r="B181" s="25">
        <v>8</v>
      </c>
      <c r="C181" s="53">
        <f t="shared" si="22"/>
        <v>2405.7</v>
      </c>
      <c r="D181" s="25">
        <v>50</v>
      </c>
      <c r="E181" s="52">
        <v>9</v>
      </c>
      <c r="F181" s="54">
        <f t="shared" si="29"/>
        <v>-1.251475720321847</v>
      </c>
      <c r="G181" s="54">
        <f t="shared" si="23"/>
        <v>980.3627128183995</v>
      </c>
      <c r="H181" s="54">
        <f t="shared" si="27"/>
        <v>229.42362532220153</v>
      </c>
      <c r="I181" s="54">
        <f t="shared" si="28"/>
        <v>2186.5470256841486</v>
      </c>
      <c r="J181" s="55"/>
      <c r="K181" s="56"/>
      <c r="L181" s="39" t="s">
        <v>292</v>
      </c>
      <c r="M181" s="54">
        <f t="shared" si="26"/>
        <v>989.9480451266786</v>
      </c>
      <c r="N181" s="43">
        <v>56</v>
      </c>
      <c r="O181" s="43">
        <v>1.1</v>
      </c>
      <c r="P181" s="41"/>
      <c r="Q181" s="60">
        <f t="shared" si="24"/>
        <v>9.585332308279135</v>
      </c>
      <c r="R181" s="60">
        <f t="shared" si="20"/>
        <v>12.004049856285633</v>
      </c>
      <c r="S181" s="54">
        <f t="shared" si="25"/>
        <v>0.4466086359104135</v>
      </c>
    </row>
    <row r="182" spans="1:19" ht="12.75">
      <c r="A182" s="39" t="s">
        <v>294</v>
      </c>
      <c r="B182" s="25">
        <v>15</v>
      </c>
      <c r="C182" s="53">
        <f t="shared" si="22"/>
        <v>2420.7</v>
      </c>
      <c r="D182" s="25">
        <v>50</v>
      </c>
      <c r="E182" s="52">
        <v>-9</v>
      </c>
      <c r="F182" s="54">
        <f t="shared" si="29"/>
        <v>-1.3073361412148725</v>
      </c>
      <c r="G182" s="54">
        <f t="shared" si="23"/>
        <v>979.0553766771847</v>
      </c>
      <c r="H182" s="54">
        <f t="shared" si="27"/>
        <v>239.71521492018908</v>
      </c>
      <c r="I182" s="54">
        <f t="shared" si="28"/>
        <v>2197.2042786899565</v>
      </c>
      <c r="J182" s="55"/>
      <c r="K182" s="56"/>
      <c r="L182" s="39" t="s">
        <v>292</v>
      </c>
      <c r="M182" s="54">
        <f t="shared" si="26"/>
        <v>989.8833830417332</v>
      </c>
      <c r="N182" s="43">
        <v>56</v>
      </c>
      <c r="O182" s="43">
        <v>1.1</v>
      </c>
      <c r="P182" s="41"/>
      <c r="Q182" s="60">
        <f t="shared" si="24"/>
        <v>10.828006364548514</v>
      </c>
      <c r="R182" s="60">
        <f t="shared" si="20"/>
        <v>13.311385997500452</v>
      </c>
      <c r="S182" s="54">
        <f t="shared" si="25"/>
        <v>0.4466086359104135</v>
      </c>
    </row>
    <row r="183" spans="1:19" ht="12.75">
      <c r="A183" s="85" t="s">
        <v>295</v>
      </c>
      <c r="B183" s="88">
        <v>11</v>
      </c>
      <c r="C183" s="87">
        <f t="shared" si="22"/>
        <v>2431.7</v>
      </c>
      <c r="D183" s="88">
        <v>46</v>
      </c>
      <c r="E183" s="86">
        <v>-5</v>
      </c>
      <c r="F183" s="89">
        <f t="shared" si="29"/>
        <v>-0.3838944637275107</v>
      </c>
      <c r="G183" s="89">
        <f t="shared" si="23"/>
        <v>978.6714822134571</v>
      </c>
      <c r="H183" s="89">
        <f t="shared" si="27"/>
        <v>249.00824610848522</v>
      </c>
      <c r="I183" s="89">
        <f t="shared" si="28"/>
        <v>2203.0112090658604</v>
      </c>
      <c r="J183" s="90"/>
      <c r="K183" s="91"/>
      <c r="L183" s="85" t="s">
        <v>292</v>
      </c>
      <c r="M183" s="89">
        <f t="shared" si="26"/>
        <v>989.6072348618034</v>
      </c>
      <c r="N183" s="84">
        <v>39</v>
      </c>
      <c r="O183" s="84">
        <v>1.1</v>
      </c>
      <c r="P183" s="85"/>
      <c r="Q183" s="92">
        <f t="shared" si="24"/>
        <v>10.935752648346238</v>
      </c>
      <c r="R183" s="89">
        <f aca="true" t="shared" si="30" ref="R183:R211">(G$6-G183)</f>
        <v>13.69528046122798</v>
      </c>
      <c r="S183" s="89">
        <f t="shared" si="25"/>
        <v>0.4466086359104135</v>
      </c>
    </row>
    <row r="184" spans="1:19" ht="12.75">
      <c r="A184" s="39" t="s">
        <v>296</v>
      </c>
      <c r="B184" s="25">
        <v>18</v>
      </c>
      <c r="C184" s="58">
        <f t="shared" si="22"/>
        <v>2449.7</v>
      </c>
      <c r="D184" s="25">
        <v>32</v>
      </c>
      <c r="E184" s="52">
        <v>-2</v>
      </c>
      <c r="F184" s="54">
        <f t="shared" si="29"/>
        <v>-0.3141433158711032</v>
      </c>
      <c r="G184" s="54">
        <f t="shared" si="23"/>
        <v>978.357338897586</v>
      </c>
      <c r="H184" s="54">
        <f t="shared" si="27"/>
        <v>266.11683495900326</v>
      </c>
      <c r="I184" s="54">
        <f t="shared" si="28"/>
        <v>2197.4522915735765</v>
      </c>
      <c r="J184" s="55"/>
      <c r="K184" s="56"/>
      <c r="L184" s="39" t="s">
        <v>297</v>
      </c>
      <c r="M184" s="54">
        <f t="shared" si="26"/>
        <v>989.1553560219182</v>
      </c>
      <c r="N184" s="43">
        <v>39</v>
      </c>
      <c r="O184" s="43">
        <v>1.1</v>
      </c>
      <c r="P184" s="41"/>
      <c r="Q184" s="60">
        <f t="shared" si="24"/>
        <v>10.798017124332205</v>
      </c>
      <c r="R184" s="54">
        <f t="shared" si="30"/>
        <v>14.009423777099073</v>
      </c>
      <c r="S184" s="54">
        <f t="shared" si="25"/>
        <v>0.9208183315023385</v>
      </c>
    </row>
    <row r="185" spans="1:19" ht="12.75">
      <c r="A185" s="39" t="s">
        <v>298</v>
      </c>
      <c r="B185" s="25">
        <v>26</v>
      </c>
      <c r="C185" s="53">
        <f t="shared" si="22"/>
        <v>2475.7</v>
      </c>
      <c r="D185" s="25">
        <v>342</v>
      </c>
      <c r="E185" s="52">
        <v>-1</v>
      </c>
      <c r="F185" s="54">
        <f t="shared" si="29"/>
        <v>-1.8136683173472579</v>
      </c>
      <c r="G185" s="54">
        <f t="shared" si="23"/>
        <v>976.5436705802388</v>
      </c>
      <c r="H185" s="54">
        <f t="shared" si="27"/>
        <v>290.545121986258</v>
      </c>
      <c r="I185" s="54">
        <f t="shared" si="28"/>
        <v>2188.561122221545</v>
      </c>
      <c r="J185" s="55"/>
      <c r="K185" s="56"/>
      <c r="L185" s="39" t="s">
        <v>299</v>
      </c>
      <c r="M185" s="54">
        <f t="shared" si="26"/>
        <v>988.5026421420841</v>
      </c>
      <c r="N185" s="43">
        <v>39</v>
      </c>
      <c r="O185" s="43">
        <v>1.1</v>
      </c>
      <c r="P185" s="41"/>
      <c r="Q185" s="60">
        <f t="shared" si="24"/>
        <v>11.958971561845374</v>
      </c>
      <c r="R185" s="54">
        <f t="shared" si="30"/>
        <v>15.823092094446338</v>
      </c>
      <c r="S185" s="54">
        <f t="shared" si="25"/>
        <v>0.9208183315023385</v>
      </c>
    </row>
    <row r="186" spans="1:19" ht="12.75">
      <c r="A186" s="39" t="s">
        <v>300</v>
      </c>
      <c r="B186" s="25">
        <v>18</v>
      </c>
      <c r="C186" s="53">
        <f t="shared" si="22"/>
        <v>2493.7</v>
      </c>
      <c r="D186" s="25">
        <v>340</v>
      </c>
      <c r="E186" s="52">
        <v>-4</v>
      </c>
      <c r="F186" s="54">
        <f t="shared" si="29"/>
        <v>0</v>
      </c>
      <c r="G186" s="54">
        <f t="shared" si="23"/>
        <v>976.5436705802388</v>
      </c>
      <c r="H186" s="54">
        <f t="shared" si="27"/>
        <v>302.0871145910212</v>
      </c>
      <c r="I186" s="54">
        <f t="shared" si="28"/>
        <v>2174.8059110691224</v>
      </c>
      <c r="J186" s="55"/>
      <c r="K186" s="56"/>
      <c r="L186" s="39" t="s">
        <v>221</v>
      </c>
      <c r="M186" s="54">
        <f t="shared" si="26"/>
        <v>988.050763302199</v>
      </c>
      <c r="N186" s="43">
        <v>39</v>
      </c>
      <c r="O186" s="43">
        <v>1.1</v>
      </c>
      <c r="P186" s="41"/>
      <c r="Q186" s="60">
        <f t="shared" si="24"/>
        <v>11.507092721960248</v>
      </c>
      <c r="R186" s="54">
        <f t="shared" si="30"/>
        <v>15.823092094446338</v>
      </c>
      <c r="S186" s="54">
        <f t="shared" si="25"/>
        <v>0.9208183315023385</v>
      </c>
    </row>
    <row r="187" spans="1:19" ht="12.75">
      <c r="A187" s="39" t="s">
        <v>301</v>
      </c>
      <c r="B187" s="59">
        <v>11</v>
      </c>
      <c r="C187" s="58">
        <f t="shared" si="22"/>
        <v>2504.7</v>
      </c>
      <c r="D187" s="59">
        <v>310</v>
      </c>
      <c r="E187" s="52">
        <v>0</v>
      </c>
      <c r="F187" s="60">
        <f t="shared" si="29"/>
        <v>-0.9587131702242399</v>
      </c>
      <c r="G187" s="60">
        <f t="shared" si="23"/>
        <v>975.5849574100146</v>
      </c>
      <c r="H187" s="54">
        <f t="shared" si="27"/>
        <v>309.15777829757315</v>
      </c>
      <c r="I187" s="54">
        <f t="shared" si="28"/>
        <v>2166.3794221948137</v>
      </c>
      <c r="J187" s="44"/>
      <c r="K187" s="61"/>
      <c r="L187" s="39"/>
      <c r="M187" s="54">
        <f t="shared" si="26"/>
        <v>987.7746151222692</v>
      </c>
      <c r="N187" s="43">
        <v>39</v>
      </c>
      <c r="O187" s="43">
        <v>1.1</v>
      </c>
      <c r="P187" s="39"/>
      <c r="Q187" s="60">
        <f t="shared" si="24"/>
        <v>12.189657712254643</v>
      </c>
      <c r="R187" s="54">
        <f t="shared" si="30"/>
        <v>16.78180526467054</v>
      </c>
      <c r="S187" s="54">
        <f t="shared" si="25"/>
        <v>0.9208183315023385</v>
      </c>
    </row>
    <row r="188" spans="1:19" ht="12.75">
      <c r="A188" s="39" t="s">
        <v>302</v>
      </c>
      <c r="B188" s="25">
        <v>20</v>
      </c>
      <c r="C188" s="53">
        <f t="shared" si="22"/>
        <v>2524.7</v>
      </c>
      <c r="D188" s="25">
        <v>310</v>
      </c>
      <c r="E188" s="57">
        <v>-5</v>
      </c>
      <c r="F188" s="54">
        <f t="shared" si="29"/>
        <v>-1.9169150504044796</v>
      </c>
      <c r="G188" s="54">
        <f t="shared" si="23"/>
        <v>973.6680423596101</v>
      </c>
      <c r="H188" s="54">
        <f t="shared" si="27"/>
        <v>321.96461047294906</v>
      </c>
      <c r="I188" s="54">
        <f t="shared" si="28"/>
        <v>2151.1168339400583</v>
      </c>
      <c r="J188" s="55"/>
      <c r="K188" s="56"/>
      <c r="L188" s="65" t="s">
        <v>263</v>
      </c>
      <c r="M188" s="54">
        <f t="shared" si="26"/>
        <v>987.2725275223969</v>
      </c>
      <c r="N188" s="43">
        <v>39</v>
      </c>
      <c r="O188" s="43">
        <v>1.1</v>
      </c>
      <c r="P188" s="41"/>
      <c r="Q188" s="60">
        <f t="shared" si="24"/>
        <v>13.604485162786773</v>
      </c>
      <c r="R188" s="54">
        <f t="shared" si="30"/>
        <v>18.69872031507498</v>
      </c>
      <c r="S188" s="54">
        <f t="shared" si="25"/>
        <v>0.9208183315023385</v>
      </c>
    </row>
    <row r="189" spans="1:19" s="33" customFormat="1" ht="12.75">
      <c r="A189" s="39" t="s">
        <v>303</v>
      </c>
      <c r="B189" s="59">
        <v>21</v>
      </c>
      <c r="C189" s="58">
        <f t="shared" si="22"/>
        <v>2545.7</v>
      </c>
      <c r="D189" s="59">
        <v>310</v>
      </c>
      <c r="E189" s="52">
        <v>-5.5</v>
      </c>
      <c r="F189" s="60">
        <f t="shared" si="29"/>
        <v>-1.4648859486266312</v>
      </c>
      <c r="G189" s="60">
        <f t="shared" si="23"/>
        <v>972.2031564109835</v>
      </c>
      <c r="H189" s="54">
        <f t="shared" si="27"/>
        <v>335.4010056767787</v>
      </c>
      <c r="I189" s="54">
        <f t="shared" si="28"/>
        <v>2135.1039616843786</v>
      </c>
      <c r="J189" s="44"/>
      <c r="K189" s="61"/>
      <c r="L189" s="39"/>
      <c r="M189" s="60">
        <f t="shared" si="26"/>
        <v>986.7453355425309</v>
      </c>
      <c r="N189" s="43">
        <v>39</v>
      </c>
      <c r="O189" s="43">
        <v>1.1</v>
      </c>
      <c r="P189" s="39"/>
      <c r="Q189" s="60">
        <f t="shared" si="24"/>
        <v>14.542179131547414</v>
      </c>
      <c r="R189" s="54">
        <f t="shared" si="30"/>
        <v>20.16360626370158</v>
      </c>
      <c r="S189" s="60">
        <f t="shared" si="25"/>
        <v>0.9208183315023385</v>
      </c>
    </row>
    <row r="190" spans="1:19" ht="12.75">
      <c r="A190" s="39" t="s">
        <v>304</v>
      </c>
      <c r="B190" s="25">
        <v>20</v>
      </c>
      <c r="C190" s="53">
        <f t="shared" si="22"/>
        <v>2565.7</v>
      </c>
      <c r="D190" s="25">
        <v>310</v>
      </c>
      <c r="E190" s="57">
        <v>-4</v>
      </c>
      <c r="F190" s="54">
        <f t="shared" si="29"/>
        <v>-1.7431148549531632</v>
      </c>
      <c r="G190" s="54">
        <f t="shared" si="23"/>
        <v>970.4600415560303</v>
      </c>
      <c r="H190" s="54">
        <f t="shared" si="27"/>
        <v>350.6845736239147</v>
      </c>
      <c r="I190" s="54">
        <f t="shared" si="28"/>
        <v>2122.279525456864</v>
      </c>
      <c r="J190" s="55"/>
      <c r="K190" s="56"/>
      <c r="L190" s="39"/>
      <c r="M190" s="54">
        <f t="shared" si="26"/>
        <v>986.2432479426586</v>
      </c>
      <c r="N190" s="43">
        <v>39</v>
      </c>
      <c r="O190" s="43">
        <v>1.1</v>
      </c>
      <c r="P190" s="41"/>
      <c r="Q190" s="60">
        <f t="shared" si="24"/>
        <v>15.783206386628308</v>
      </c>
      <c r="R190" s="54">
        <f t="shared" si="30"/>
        <v>21.906721118654787</v>
      </c>
      <c r="S190" s="54">
        <f t="shared" si="25"/>
        <v>0.9208183315023385</v>
      </c>
    </row>
    <row r="191" spans="1:19" ht="12.75">
      <c r="A191" s="39" t="s">
        <v>305</v>
      </c>
      <c r="B191" s="25">
        <v>22</v>
      </c>
      <c r="C191" s="53">
        <f t="shared" si="22"/>
        <v>2587.7</v>
      </c>
      <c r="D191" s="25">
        <v>320</v>
      </c>
      <c r="E191" s="52">
        <v>-5</v>
      </c>
      <c r="F191" s="54">
        <f t="shared" si="29"/>
        <v>-0.5758928627732093</v>
      </c>
      <c r="G191" s="54">
        <f t="shared" si="23"/>
        <v>969.8841486932571</v>
      </c>
      <c r="H191" s="54">
        <f t="shared" si="27"/>
        <v>369.66463176849675</v>
      </c>
      <c r="I191" s="54">
        <f t="shared" si="28"/>
        <v>2111.321383777855</v>
      </c>
      <c r="J191" s="55"/>
      <c r="K191" s="56"/>
      <c r="L191" s="39"/>
      <c r="M191" s="54">
        <f t="shared" si="26"/>
        <v>985.690951582799</v>
      </c>
      <c r="N191" s="43">
        <v>39</v>
      </c>
      <c r="O191" s="43">
        <v>1.1</v>
      </c>
      <c r="P191" s="41"/>
      <c r="Q191" s="60">
        <f t="shared" si="24"/>
        <v>15.806802889541927</v>
      </c>
      <c r="R191" s="54">
        <f t="shared" si="30"/>
        <v>22.482613981428017</v>
      </c>
      <c r="S191" s="54">
        <f t="shared" si="25"/>
        <v>0.9208183315023385</v>
      </c>
    </row>
    <row r="192" spans="1:19" ht="12.75">
      <c r="A192" s="39" t="s">
        <v>306</v>
      </c>
      <c r="B192" s="25">
        <v>29</v>
      </c>
      <c r="C192" s="53">
        <f t="shared" si="22"/>
        <v>2616.7</v>
      </c>
      <c r="D192" s="25">
        <v>330</v>
      </c>
      <c r="E192" s="52">
        <v>-1.5</v>
      </c>
      <c r="F192" s="54">
        <f t="shared" si="29"/>
        <v>0</v>
      </c>
      <c r="G192" s="54">
        <f t="shared" si="23"/>
        <v>969.8841486932571</v>
      </c>
      <c r="H192" s="54">
        <f t="shared" si="27"/>
        <v>394.7707622852296</v>
      </c>
      <c r="I192" s="54">
        <f t="shared" si="28"/>
        <v>2096.8263525657094</v>
      </c>
      <c r="J192" s="55"/>
      <c r="K192" s="56"/>
      <c r="L192" s="39"/>
      <c r="M192" s="54">
        <f t="shared" si="26"/>
        <v>984.9629245629841</v>
      </c>
      <c r="N192" s="43">
        <v>39</v>
      </c>
      <c r="O192" s="43">
        <v>1.1</v>
      </c>
      <c r="P192" s="41"/>
      <c r="Q192" s="60">
        <f t="shared" si="24"/>
        <v>15.078775869726996</v>
      </c>
      <c r="R192" s="54">
        <f t="shared" si="30"/>
        <v>22.482613981428017</v>
      </c>
      <c r="S192" s="54">
        <f t="shared" si="25"/>
        <v>0.9208183315023385</v>
      </c>
    </row>
    <row r="193" spans="1:19" ht="12.75">
      <c r="A193" s="39" t="s">
        <v>307</v>
      </c>
      <c r="B193" s="25">
        <v>29</v>
      </c>
      <c r="C193" s="53">
        <f t="shared" si="22"/>
        <v>2645.7</v>
      </c>
      <c r="D193" s="25">
        <v>330</v>
      </c>
      <c r="E193" s="52">
        <v>0</v>
      </c>
      <c r="F193" s="54">
        <f t="shared" si="29"/>
        <v>-2.527516539682087</v>
      </c>
      <c r="G193" s="54">
        <f t="shared" si="23"/>
        <v>967.356632153575</v>
      </c>
      <c r="H193" s="54">
        <f t="shared" si="27"/>
        <v>416.98605113567993</v>
      </c>
      <c r="I193" s="54">
        <f t="shared" si="28"/>
        <v>2078.1855118848</v>
      </c>
      <c r="J193" s="55"/>
      <c r="K193" s="56"/>
      <c r="L193" s="39"/>
      <c r="M193" s="54">
        <f t="shared" si="26"/>
        <v>984.2348975431692</v>
      </c>
      <c r="N193" s="43">
        <v>39</v>
      </c>
      <c r="O193" s="43">
        <v>1.1</v>
      </c>
      <c r="P193" s="41"/>
      <c r="Q193" s="54">
        <f t="shared" si="24"/>
        <v>16.878265389594162</v>
      </c>
      <c r="R193" s="54">
        <f t="shared" si="30"/>
        <v>25.010130521110113</v>
      </c>
      <c r="S193" s="54">
        <f t="shared" si="25"/>
        <v>0.9208183315023385</v>
      </c>
    </row>
    <row r="194" spans="1:19" ht="12.75">
      <c r="A194" s="39" t="s">
        <v>308</v>
      </c>
      <c r="B194" s="25">
        <v>15</v>
      </c>
      <c r="C194" s="53">
        <f t="shared" si="22"/>
        <v>2660.7</v>
      </c>
      <c r="D194" s="25">
        <v>320</v>
      </c>
      <c r="E194" s="52">
        <v>-5</v>
      </c>
      <c r="F194" s="54">
        <f t="shared" si="29"/>
        <v>-2.0875965144009814</v>
      </c>
      <c r="G194" s="54">
        <f t="shared" si="23"/>
        <v>965.269035639174</v>
      </c>
      <c r="H194" s="54">
        <f t="shared" si="27"/>
        <v>426.5911752672119</v>
      </c>
      <c r="I194" s="54">
        <f t="shared" si="28"/>
        <v>2066.7385706937334</v>
      </c>
      <c r="J194" s="55"/>
      <c r="K194" s="56"/>
      <c r="L194" s="39"/>
      <c r="M194" s="54">
        <f t="shared" si="26"/>
        <v>983.8583318432649</v>
      </c>
      <c r="N194" s="43">
        <v>39</v>
      </c>
      <c r="O194" s="43">
        <v>1.1</v>
      </c>
      <c r="P194" s="41"/>
      <c r="Q194" s="54">
        <f t="shared" si="24"/>
        <v>18.58929620409083</v>
      </c>
      <c r="R194" s="54">
        <f t="shared" si="30"/>
        <v>27.09772703551107</v>
      </c>
      <c r="S194" s="54">
        <f t="shared" si="25"/>
        <v>0.9208183315023385</v>
      </c>
    </row>
    <row r="195" spans="1:19" ht="12.75">
      <c r="A195" s="39" t="s">
        <v>309</v>
      </c>
      <c r="B195" s="25">
        <v>26</v>
      </c>
      <c r="C195" s="53">
        <f t="shared" si="22"/>
        <v>2686.7</v>
      </c>
      <c r="D195" s="25">
        <v>310</v>
      </c>
      <c r="E195" s="52">
        <v>-8</v>
      </c>
      <c r="F195" s="54">
        <f t="shared" si="29"/>
        <v>-2.2660493114391125</v>
      </c>
      <c r="G195" s="54">
        <f t="shared" si="23"/>
        <v>963.0029863277349</v>
      </c>
      <c r="H195" s="54">
        <f t="shared" si="27"/>
        <v>443.14100843344966</v>
      </c>
      <c r="I195" s="54">
        <f t="shared" si="28"/>
        <v>2047.0152475610348</v>
      </c>
      <c r="J195" s="55"/>
      <c r="K195" s="56"/>
      <c r="L195" s="39"/>
      <c r="M195" s="54">
        <f t="shared" si="26"/>
        <v>983.2056179634308</v>
      </c>
      <c r="N195" s="43">
        <v>39</v>
      </c>
      <c r="O195" s="43">
        <v>1.1</v>
      </c>
      <c r="P195" s="41"/>
      <c r="Q195" s="54">
        <f t="shared" si="24"/>
        <v>20.202631635695866</v>
      </c>
      <c r="R195" s="54">
        <f t="shared" si="30"/>
        <v>29.363776346950203</v>
      </c>
      <c r="S195" s="54">
        <f t="shared" si="25"/>
        <v>0.9208183315023385</v>
      </c>
    </row>
    <row r="196" spans="1:19" ht="12.75">
      <c r="A196" s="39" t="s">
        <v>310</v>
      </c>
      <c r="B196" s="25">
        <v>27</v>
      </c>
      <c r="C196" s="53">
        <f t="shared" si="22"/>
        <v>2713.7</v>
      </c>
      <c r="D196" s="25">
        <v>310</v>
      </c>
      <c r="E196" s="52">
        <v>-5</v>
      </c>
      <c r="F196" s="54">
        <f t="shared" si="29"/>
        <v>-2.822268508226643</v>
      </c>
      <c r="G196" s="54">
        <f t="shared" si="23"/>
        <v>960.1807178195082</v>
      </c>
      <c r="H196" s="54">
        <f t="shared" si="27"/>
        <v>460.4302318702072</v>
      </c>
      <c r="I196" s="54">
        <f t="shared" si="28"/>
        <v>2026.410753417115</v>
      </c>
      <c r="J196" s="55"/>
      <c r="K196" s="56"/>
      <c r="L196" s="39" t="s">
        <v>311</v>
      </c>
      <c r="M196" s="54">
        <f t="shared" si="26"/>
        <v>982.5277997036031</v>
      </c>
      <c r="N196" s="43">
        <v>39</v>
      </c>
      <c r="O196" s="43">
        <v>1.1</v>
      </c>
      <c r="P196" s="41"/>
      <c r="Q196" s="54">
        <f t="shared" si="24"/>
        <v>22.347081884094905</v>
      </c>
      <c r="R196" s="54">
        <f t="shared" si="30"/>
        <v>32.186044855176874</v>
      </c>
      <c r="S196" s="54">
        <f t="shared" si="25"/>
        <v>0.9208183315023385</v>
      </c>
    </row>
    <row r="197" spans="1:19" ht="12.75">
      <c r="A197" s="39" t="s">
        <v>312</v>
      </c>
      <c r="B197" s="25">
        <v>19</v>
      </c>
      <c r="C197" s="53">
        <f t="shared" si="22"/>
        <v>2732.7</v>
      </c>
      <c r="D197" s="25">
        <v>310</v>
      </c>
      <c r="E197" s="52">
        <v>-6</v>
      </c>
      <c r="F197" s="54">
        <f t="shared" si="29"/>
        <v>-1.3253730011383809</v>
      </c>
      <c r="G197" s="54">
        <f t="shared" si="23"/>
        <v>958.8553448183699</v>
      </c>
      <c r="H197" s="54">
        <f t="shared" si="27"/>
        <v>472.5762925563965</v>
      </c>
      <c r="I197" s="54">
        <f t="shared" si="28"/>
        <v>2011.9356419584817</v>
      </c>
      <c r="J197" s="55"/>
      <c r="K197" s="56"/>
      <c r="L197" s="39"/>
      <c r="M197" s="54">
        <f t="shared" si="26"/>
        <v>982.0508164837244</v>
      </c>
      <c r="N197" s="43">
        <v>39</v>
      </c>
      <c r="O197" s="43">
        <v>1.1</v>
      </c>
      <c r="P197" s="41"/>
      <c r="Q197" s="54">
        <f t="shared" si="24"/>
        <v>23.19547166535449</v>
      </c>
      <c r="R197" s="54">
        <f t="shared" si="30"/>
        <v>33.511417856315234</v>
      </c>
      <c r="S197" s="54">
        <f t="shared" si="25"/>
        <v>0.9208183315023385</v>
      </c>
    </row>
    <row r="198" spans="1:19" ht="12.75">
      <c r="A198" s="39" t="s">
        <v>313</v>
      </c>
      <c r="B198" s="25">
        <v>15</v>
      </c>
      <c r="C198" s="53">
        <f t="shared" si="22"/>
        <v>2747.7</v>
      </c>
      <c r="D198" s="25">
        <v>310</v>
      </c>
      <c r="E198" s="52">
        <v>-4</v>
      </c>
      <c r="F198" s="54">
        <f t="shared" si="29"/>
        <v>-1.0463471061618796</v>
      </c>
      <c r="G198" s="54">
        <f t="shared" si="23"/>
        <v>957.808997712208</v>
      </c>
      <c r="H198" s="54">
        <f t="shared" si="27"/>
        <v>486.6373462082534</v>
      </c>
      <c r="I198" s="54">
        <f t="shared" si="28"/>
        <v>2006.8178369667858</v>
      </c>
      <c r="J198" s="55"/>
      <c r="K198" s="56"/>
      <c r="L198" s="39"/>
      <c r="M198" s="54">
        <f t="shared" si="26"/>
        <v>981.6742507838201</v>
      </c>
      <c r="N198" s="43">
        <v>39</v>
      </c>
      <c r="O198" s="43">
        <v>1.1</v>
      </c>
      <c r="P198" s="41"/>
      <c r="Q198" s="54">
        <f t="shared" si="24"/>
        <v>23.865253071612074</v>
      </c>
      <c r="R198" s="54">
        <f t="shared" si="30"/>
        <v>34.55776496247711</v>
      </c>
      <c r="S198" s="54">
        <f t="shared" si="25"/>
        <v>0.9208183315023385</v>
      </c>
    </row>
    <row r="199" spans="1:19" ht="12.75">
      <c r="A199" s="39" t="s">
        <v>314</v>
      </c>
      <c r="B199" s="25">
        <v>61</v>
      </c>
      <c r="C199" s="53">
        <f t="shared" si="22"/>
        <v>2808.7</v>
      </c>
      <c r="D199" s="25">
        <v>340</v>
      </c>
      <c r="E199" s="52">
        <v>-4</v>
      </c>
      <c r="F199" s="54">
        <f t="shared" si="29"/>
        <v>-1.0645967926742943</v>
      </c>
      <c r="G199" s="54">
        <f t="shared" si="23"/>
        <v>956.7444009195337</v>
      </c>
      <c r="H199" s="54">
        <f t="shared" si="27"/>
        <v>543.8189643924715</v>
      </c>
      <c r="I199" s="54">
        <f t="shared" si="28"/>
        <v>1986.0054300005554</v>
      </c>
      <c r="J199" s="55"/>
      <c r="K199" s="56"/>
      <c r="L199" s="39" t="s">
        <v>292</v>
      </c>
      <c r="M199" s="54">
        <f t="shared" si="26"/>
        <v>980.1428836042094</v>
      </c>
      <c r="N199" s="43">
        <v>39</v>
      </c>
      <c r="O199" s="43">
        <v>1.1</v>
      </c>
      <c r="P199" s="41"/>
      <c r="Q199" s="54">
        <f t="shared" si="24"/>
        <v>23.398482684675628</v>
      </c>
      <c r="R199" s="54">
        <f t="shared" si="30"/>
        <v>35.62236175515136</v>
      </c>
      <c r="S199" s="54">
        <f t="shared" si="25"/>
        <v>0.9208183315023385</v>
      </c>
    </row>
    <row r="200" spans="1:19" ht="12.75">
      <c r="A200" s="39" t="s">
        <v>315</v>
      </c>
      <c r="B200" s="25">
        <v>36</v>
      </c>
      <c r="C200" s="53">
        <f aca="true" t="shared" si="31" ref="C200:C263">C199+B200</f>
        <v>2844.7</v>
      </c>
      <c r="D200" s="25">
        <v>340</v>
      </c>
      <c r="E200" s="52">
        <v>-1</v>
      </c>
      <c r="F200" s="54">
        <f t="shared" si="29"/>
        <v>-1.570297945152096</v>
      </c>
      <c r="G200" s="54">
        <f aca="true" t="shared" si="32" ref="G200:G263">G199+F200</f>
        <v>955.1741029743816</v>
      </c>
      <c r="H200" s="54">
        <f t="shared" si="27"/>
        <v>578.5869979923291</v>
      </c>
      <c r="I200" s="54">
        <f t="shared" si="28"/>
        <v>1976.6893634750554</v>
      </c>
      <c r="J200" s="55"/>
      <c r="K200" s="56"/>
      <c r="L200" s="39" t="s">
        <v>292</v>
      </c>
      <c r="M200" s="54">
        <f t="shared" si="26"/>
        <v>979.2391259244391</v>
      </c>
      <c r="N200" s="43">
        <v>39</v>
      </c>
      <c r="O200" s="43">
        <v>1.1</v>
      </c>
      <c r="P200" s="41"/>
      <c r="Q200" s="54">
        <f aca="true" t="shared" si="33" ref="Q200:Q263">M200-G200</f>
        <v>24.065022950057482</v>
      </c>
      <c r="R200" s="54">
        <f t="shared" si="30"/>
        <v>37.192659700303466</v>
      </c>
      <c r="S200" s="54">
        <f aca="true" t="shared" si="34" ref="S200:S263">(O199/1000)/(3.14159*(N199/2000)*(N199/2000))</f>
        <v>0.9208183315023385</v>
      </c>
    </row>
    <row r="201" spans="1:19" ht="12.75">
      <c r="A201" s="85" t="s">
        <v>316</v>
      </c>
      <c r="B201" s="88">
        <v>24</v>
      </c>
      <c r="C201" s="87">
        <f t="shared" si="31"/>
        <v>2868.7</v>
      </c>
      <c r="D201" s="88">
        <v>345</v>
      </c>
      <c r="E201" s="86">
        <v>-2.5</v>
      </c>
      <c r="F201" s="89">
        <f t="shared" si="29"/>
        <v>0</v>
      </c>
      <c r="G201" s="89">
        <f t="shared" si="32"/>
        <v>955.1741029743816</v>
      </c>
      <c r="H201" s="89">
        <f t="shared" si="27"/>
        <v>601.1181557914432</v>
      </c>
      <c r="I201" s="89">
        <f t="shared" si="28"/>
        <v>1968.488692692623</v>
      </c>
      <c r="J201" s="90"/>
      <c r="K201" s="91"/>
      <c r="L201" s="85"/>
      <c r="M201" s="89">
        <f aca="true" t="shared" si="35" ref="M201:M264">M200-(10.9*B201*(O201/1000)^1.85)/(150^1.85*(N201/1000)^4.87)</f>
        <v>978.9042909280239</v>
      </c>
      <c r="N201" s="84">
        <v>44</v>
      </c>
      <c r="O201" s="84">
        <v>1.1</v>
      </c>
      <c r="P201" s="85"/>
      <c r="Q201" s="89">
        <f t="shared" si="33"/>
        <v>23.730187953642258</v>
      </c>
      <c r="R201" s="89">
        <f t="shared" si="30"/>
        <v>37.192659700303466</v>
      </c>
      <c r="S201" s="89">
        <f t="shared" si="34"/>
        <v>0.9208183315023385</v>
      </c>
    </row>
    <row r="202" spans="1:19" ht="12.75">
      <c r="A202" s="39" t="s">
        <v>317</v>
      </c>
      <c r="B202" s="25">
        <v>28</v>
      </c>
      <c r="C202" s="58">
        <f t="shared" si="31"/>
        <v>2896.7</v>
      </c>
      <c r="D202" s="25">
        <v>340</v>
      </c>
      <c r="E202" s="52">
        <v>0</v>
      </c>
      <c r="F202" s="54">
        <f t="shared" si="29"/>
        <v>0.24434299395447018</v>
      </c>
      <c r="G202" s="54">
        <f t="shared" si="32"/>
        <v>955.4184459683361</v>
      </c>
      <c r="H202" s="54">
        <f t="shared" si="27"/>
        <v>629.1181557914432</v>
      </c>
      <c r="I202" s="54">
        <f t="shared" si="28"/>
        <v>1968.488692692623</v>
      </c>
      <c r="J202" s="55"/>
      <c r="K202" s="56"/>
      <c r="L202" s="65"/>
      <c r="M202" s="54">
        <f t="shared" si="35"/>
        <v>978.5136500988727</v>
      </c>
      <c r="N202" s="43">
        <v>44</v>
      </c>
      <c r="O202" s="43">
        <v>1.1</v>
      </c>
      <c r="P202" s="41"/>
      <c r="Q202" s="54">
        <f t="shared" si="33"/>
        <v>23.095204130536672</v>
      </c>
      <c r="R202" s="54">
        <f t="shared" si="30"/>
        <v>36.94831670634903</v>
      </c>
      <c r="S202" s="54">
        <f t="shared" si="34"/>
        <v>0.7234321705656286</v>
      </c>
    </row>
    <row r="203" spans="1:19" ht="12.75">
      <c r="A203" s="39" t="s">
        <v>318</v>
      </c>
      <c r="B203" s="25">
        <v>27</v>
      </c>
      <c r="C203" s="53">
        <f t="shared" si="31"/>
        <v>2923.7</v>
      </c>
      <c r="D203" s="25">
        <v>0</v>
      </c>
      <c r="E203" s="52">
        <v>0.5</v>
      </c>
      <c r="F203" s="54">
        <f t="shared" si="29"/>
        <v>0.47121497380665484</v>
      </c>
      <c r="G203" s="54">
        <f t="shared" si="32"/>
        <v>955.8896609421428</v>
      </c>
      <c r="H203" s="54">
        <f t="shared" si="27"/>
        <v>655.7069526643093</v>
      </c>
      <c r="I203" s="54">
        <f>(COS(E204*PI()/180)*B203)*SIN((D203)*(PI()/180))+I202</f>
        <v>1968.488692692623</v>
      </c>
      <c r="J203" s="55"/>
      <c r="K203" s="56"/>
      <c r="L203" s="39" t="s">
        <v>319</v>
      </c>
      <c r="M203" s="54">
        <f t="shared" si="35"/>
        <v>978.1369607279056</v>
      </c>
      <c r="N203" s="43">
        <v>44</v>
      </c>
      <c r="O203" s="43">
        <v>1.1</v>
      </c>
      <c r="P203" s="41"/>
      <c r="Q203" s="54">
        <f t="shared" si="33"/>
        <v>22.247299785762834</v>
      </c>
      <c r="R203" s="54">
        <f t="shared" si="30"/>
        <v>36.47710173254234</v>
      </c>
      <c r="S203" s="54">
        <f t="shared" si="34"/>
        <v>0.7234321705656286</v>
      </c>
    </row>
    <row r="204" spans="1:19" ht="12.75">
      <c r="A204" s="39" t="s">
        <v>320</v>
      </c>
      <c r="B204" s="25">
        <v>16</v>
      </c>
      <c r="C204" s="53">
        <f t="shared" si="31"/>
        <v>2939.7</v>
      </c>
      <c r="D204" s="25">
        <v>350</v>
      </c>
      <c r="E204" s="52">
        <v>1</v>
      </c>
      <c r="F204" s="54">
        <f t="shared" si="29"/>
        <v>-0.5583919472400155</v>
      </c>
      <c r="G204" s="54">
        <f t="shared" si="32"/>
        <v>955.3312689949028</v>
      </c>
      <c r="H204" s="54">
        <f t="shared" si="27"/>
        <v>671.4614768566516</v>
      </c>
      <c r="I204" s="54">
        <f aca="true" t="shared" si="36" ref="I204:I267">(COS(E205*PI()/180)*B204)*SIN((D204)*(PI()/180))+I203</f>
        <v>1965.7120143584004</v>
      </c>
      <c r="J204" s="55"/>
      <c r="K204" s="56"/>
      <c r="L204" s="39"/>
      <c r="M204" s="54">
        <f t="shared" si="35"/>
        <v>977.9137373969621</v>
      </c>
      <c r="N204" s="43">
        <v>44</v>
      </c>
      <c r="O204" s="43">
        <v>1.1</v>
      </c>
      <c r="P204" s="41"/>
      <c r="Q204" s="54">
        <f t="shared" si="33"/>
        <v>22.582468402059362</v>
      </c>
      <c r="R204" s="54">
        <f t="shared" si="30"/>
        <v>37.03549367978235</v>
      </c>
      <c r="S204" s="54">
        <f t="shared" si="34"/>
        <v>0.7234321705656286</v>
      </c>
    </row>
    <row r="205" spans="1:19" ht="12.75">
      <c r="A205" s="39" t="s">
        <v>321</v>
      </c>
      <c r="B205" s="25">
        <v>21</v>
      </c>
      <c r="C205" s="53">
        <f t="shared" si="31"/>
        <v>2960.7</v>
      </c>
      <c r="D205" s="25">
        <v>350</v>
      </c>
      <c r="E205" s="52">
        <v>-2</v>
      </c>
      <c r="F205" s="54">
        <f t="shared" si="29"/>
        <v>0</v>
      </c>
      <c r="G205" s="54">
        <f t="shared" si="32"/>
        <v>955.3312689949028</v>
      </c>
      <c r="H205" s="54">
        <f t="shared" si="27"/>
        <v>692.3688215638085</v>
      </c>
      <c r="I205" s="54">
        <f t="shared" si="36"/>
        <v>1962.0654026273949</v>
      </c>
      <c r="J205" s="55"/>
      <c r="K205" s="56"/>
      <c r="L205" s="39"/>
      <c r="M205" s="54">
        <f t="shared" si="35"/>
        <v>977.6207567750988</v>
      </c>
      <c r="N205" s="43">
        <v>44</v>
      </c>
      <c r="O205" s="43">
        <v>1.1</v>
      </c>
      <c r="P205" s="41"/>
      <c r="Q205" s="54">
        <f t="shared" si="33"/>
        <v>22.289487780196055</v>
      </c>
      <c r="R205" s="54">
        <f t="shared" si="30"/>
        <v>37.03549367978235</v>
      </c>
      <c r="S205" s="54">
        <f t="shared" si="34"/>
        <v>0.7234321705656286</v>
      </c>
    </row>
    <row r="206" spans="1:19" ht="12.75">
      <c r="A206" s="39" t="s">
        <v>322</v>
      </c>
      <c r="B206" s="25">
        <v>22.5</v>
      </c>
      <c r="C206" s="53">
        <f t="shared" si="31"/>
        <v>2983.2</v>
      </c>
      <c r="D206" s="25">
        <v>355</v>
      </c>
      <c r="E206" s="52">
        <v>0</v>
      </c>
      <c r="F206" s="54">
        <f t="shared" si="29"/>
        <v>-1.3735921395342796</v>
      </c>
      <c r="G206" s="54">
        <f t="shared" si="32"/>
        <v>953.9576768553685</v>
      </c>
      <c r="H206" s="54">
        <f t="shared" si="27"/>
        <v>713.5119055314915</v>
      </c>
      <c r="I206" s="54">
        <f t="shared" si="36"/>
        <v>1960.108056083723</v>
      </c>
      <c r="J206" s="55"/>
      <c r="K206" s="56"/>
      <c r="L206" s="39"/>
      <c r="M206" s="54">
        <f t="shared" si="35"/>
        <v>977.3068489659595</v>
      </c>
      <c r="N206" s="43">
        <v>44</v>
      </c>
      <c r="O206" s="43">
        <v>1.1</v>
      </c>
      <c r="P206" s="41"/>
      <c r="Q206" s="54">
        <f t="shared" si="33"/>
        <v>23.349172110590985</v>
      </c>
      <c r="R206" s="54">
        <f t="shared" si="30"/>
        <v>38.4090858193166</v>
      </c>
      <c r="S206" s="54">
        <f t="shared" si="34"/>
        <v>0.7234321705656286</v>
      </c>
    </row>
    <row r="207" spans="1:19" ht="12.75">
      <c r="A207" s="39" t="s">
        <v>323</v>
      </c>
      <c r="B207" s="25">
        <v>13</v>
      </c>
      <c r="C207" s="53">
        <f t="shared" si="31"/>
        <v>2996.2</v>
      </c>
      <c r="D207" s="25">
        <v>340</v>
      </c>
      <c r="E207" s="52">
        <v>-3.5</v>
      </c>
      <c r="F207" s="54">
        <f t="shared" si="29"/>
        <v>-0.4536934571325126</v>
      </c>
      <c r="G207" s="54">
        <f t="shared" si="32"/>
        <v>953.503983398236</v>
      </c>
      <c r="H207" s="54">
        <f t="shared" si="27"/>
        <v>725.2719309556775</v>
      </c>
      <c r="I207" s="54">
        <f t="shared" si="36"/>
        <v>1955.6645027630825</v>
      </c>
      <c r="J207" s="55"/>
      <c r="K207" s="56"/>
      <c r="L207" s="39"/>
      <c r="M207" s="54">
        <f t="shared" si="35"/>
        <v>977.1254800095679</v>
      </c>
      <c r="N207" s="43">
        <v>44</v>
      </c>
      <c r="O207" s="43">
        <v>1.1</v>
      </c>
      <c r="P207" s="41"/>
      <c r="Q207" s="54">
        <f t="shared" si="33"/>
        <v>23.621496611331963</v>
      </c>
      <c r="R207" s="54">
        <f t="shared" si="30"/>
        <v>38.862779276449146</v>
      </c>
      <c r="S207" s="54">
        <f t="shared" si="34"/>
        <v>0.7234321705656286</v>
      </c>
    </row>
    <row r="208" spans="1:19" ht="12.75">
      <c r="A208" s="39" t="s">
        <v>324</v>
      </c>
      <c r="B208" s="25">
        <v>27</v>
      </c>
      <c r="C208" s="53">
        <f t="shared" si="31"/>
        <v>3023.2</v>
      </c>
      <c r="D208" s="25">
        <v>335</v>
      </c>
      <c r="E208" s="52">
        <v>-2</v>
      </c>
      <c r="F208" s="54">
        <f t="shared" si="29"/>
        <v>0.9422864109675262</v>
      </c>
      <c r="G208" s="54">
        <f t="shared" si="32"/>
        <v>954.4462698092035</v>
      </c>
      <c r="H208" s="54">
        <f t="shared" si="27"/>
        <v>750.6281759623137</v>
      </c>
      <c r="I208" s="54">
        <f t="shared" si="36"/>
        <v>1944.2607607819934</v>
      </c>
      <c r="J208" s="55"/>
      <c r="K208" s="56"/>
      <c r="L208" s="39"/>
      <c r="M208" s="54">
        <f t="shared" si="35"/>
        <v>976.7487906386008</v>
      </c>
      <c r="N208" s="43">
        <v>44</v>
      </c>
      <c r="O208" s="43">
        <v>1.1</v>
      </c>
      <c r="P208" s="41"/>
      <c r="Q208" s="54">
        <f t="shared" si="33"/>
        <v>22.30252082939728</v>
      </c>
      <c r="R208" s="54">
        <f t="shared" si="30"/>
        <v>37.920492865481606</v>
      </c>
      <c r="S208" s="54">
        <f t="shared" si="34"/>
        <v>0.7234321705656286</v>
      </c>
    </row>
    <row r="209" spans="1:19" ht="12.75">
      <c r="A209" s="39" t="s">
        <v>325</v>
      </c>
      <c r="B209" s="25">
        <v>15</v>
      </c>
      <c r="C209" s="53">
        <f t="shared" si="31"/>
        <v>3038.2</v>
      </c>
      <c r="D209" s="25">
        <v>340</v>
      </c>
      <c r="E209" s="52">
        <v>2</v>
      </c>
      <c r="F209" s="54">
        <f t="shared" si="29"/>
        <v>1.5679269490148018</v>
      </c>
      <c r="G209" s="54">
        <f t="shared" si="32"/>
        <v>956.0141967582183</v>
      </c>
      <c r="H209" s="54">
        <f t="shared" si="27"/>
        <v>765.391293483379</v>
      </c>
      <c r="I209" s="54">
        <f t="shared" si="36"/>
        <v>1939.1585629640779</v>
      </c>
      <c r="J209" s="55"/>
      <c r="K209" s="56"/>
      <c r="L209" s="39"/>
      <c r="M209" s="54">
        <f t="shared" si="35"/>
        <v>976.5395187658413</v>
      </c>
      <c r="N209" s="43">
        <v>44</v>
      </c>
      <c r="O209" s="43">
        <v>1.1</v>
      </c>
      <c r="P209" s="41"/>
      <c r="Q209" s="54">
        <f t="shared" si="33"/>
        <v>20.525322007623004</v>
      </c>
      <c r="R209" s="54">
        <f t="shared" si="30"/>
        <v>36.3525659164668</v>
      </c>
      <c r="S209" s="54">
        <f t="shared" si="34"/>
        <v>0.7234321705656286</v>
      </c>
    </row>
    <row r="210" spans="1:19" ht="12.75">
      <c r="A210" s="39" t="s">
        <v>326</v>
      </c>
      <c r="B210" s="25">
        <v>33</v>
      </c>
      <c r="C210" s="53">
        <f t="shared" si="31"/>
        <v>3071.2</v>
      </c>
      <c r="D210" s="25">
        <v>350</v>
      </c>
      <c r="E210" s="52">
        <v>6</v>
      </c>
      <c r="F210" s="54">
        <f t="shared" si="29"/>
        <v>0.8638392941598139</v>
      </c>
      <c r="G210" s="54">
        <f t="shared" si="32"/>
        <v>956.8780360523781</v>
      </c>
      <c r="H210" s="54">
        <f t="shared" si="27"/>
        <v>797.7119182956483</v>
      </c>
      <c r="I210" s="54">
        <f t="shared" si="36"/>
        <v>1933.4301367625555</v>
      </c>
      <c r="J210" s="55"/>
      <c r="K210" s="56"/>
      <c r="L210" s="39"/>
      <c r="M210" s="54">
        <f t="shared" si="35"/>
        <v>976.0791206457703</v>
      </c>
      <c r="N210" s="43">
        <v>44</v>
      </c>
      <c r="O210" s="43">
        <v>1.1</v>
      </c>
      <c r="P210" s="41"/>
      <c r="Q210" s="54">
        <f t="shared" si="33"/>
        <v>19.20108459339224</v>
      </c>
      <c r="R210" s="54">
        <f t="shared" si="30"/>
        <v>35.48872662230701</v>
      </c>
      <c r="S210" s="54">
        <f t="shared" si="34"/>
        <v>0.7234321705656286</v>
      </c>
    </row>
    <row r="211" spans="1:19" ht="12.75">
      <c r="A211" s="39" t="s">
        <v>327</v>
      </c>
      <c r="B211" s="25">
        <v>12</v>
      </c>
      <c r="C211" s="53">
        <f t="shared" si="31"/>
        <v>3083.2</v>
      </c>
      <c r="D211" s="25">
        <v>350</v>
      </c>
      <c r="E211" s="52">
        <v>1.5</v>
      </c>
      <c r="F211" s="54">
        <f t="shared" si="29"/>
        <v>-4.300415394543603</v>
      </c>
      <c r="G211" s="54">
        <f t="shared" si="32"/>
        <v>952.5776206578345</v>
      </c>
      <c r="H211" s="54">
        <f t="shared" si="27"/>
        <v>808.1006619577446</v>
      </c>
      <c r="I211" s="54">
        <f t="shared" si="36"/>
        <v>1931.4847622853545</v>
      </c>
      <c r="J211" s="55"/>
      <c r="K211" s="56"/>
      <c r="L211" s="39"/>
      <c r="M211" s="54">
        <f t="shared" si="35"/>
        <v>975.9117031475627</v>
      </c>
      <c r="N211" s="43">
        <v>44</v>
      </c>
      <c r="O211" s="43">
        <v>1.1</v>
      </c>
      <c r="P211" s="41"/>
      <c r="Q211" s="54">
        <f t="shared" si="33"/>
        <v>23.33408248972819</v>
      </c>
      <c r="R211" s="54">
        <f t="shared" si="30"/>
        <v>39.78914201685063</v>
      </c>
      <c r="S211" s="54">
        <f t="shared" si="34"/>
        <v>0.7234321705656286</v>
      </c>
    </row>
    <row r="212" spans="1:19" ht="12.75">
      <c r="A212" s="85" t="s">
        <v>328</v>
      </c>
      <c r="B212" s="88">
        <v>37</v>
      </c>
      <c r="C212" s="87">
        <f t="shared" si="31"/>
        <v>3120.2</v>
      </c>
      <c r="D212" s="88">
        <v>330</v>
      </c>
      <c r="E212" s="86">
        <v>-21</v>
      </c>
      <c r="F212" s="89">
        <f t="shared" si="29"/>
        <v>-12.654745303049742</v>
      </c>
      <c r="G212" s="89">
        <f t="shared" si="32"/>
        <v>939.9228753547848</v>
      </c>
      <c r="H212" s="89">
        <f t="shared" si="27"/>
        <v>834.5617335808892</v>
      </c>
      <c r="I212" s="89">
        <f t="shared" si="36"/>
        <v>1914.1004488008152</v>
      </c>
      <c r="J212" s="90"/>
      <c r="K212" s="91"/>
      <c r="L212" s="64" t="s">
        <v>329</v>
      </c>
      <c r="M212" s="89">
        <f>G212</f>
        <v>939.9228753547848</v>
      </c>
      <c r="N212" s="84">
        <v>39</v>
      </c>
      <c r="O212" s="84">
        <v>1.1</v>
      </c>
      <c r="P212" s="85"/>
      <c r="Q212" s="89">
        <f t="shared" si="33"/>
        <v>0</v>
      </c>
      <c r="R212" s="89">
        <f>(G$212-G212)</f>
        <v>0</v>
      </c>
      <c r="S212" s="89">
        <f t="shared" si="34"/>
        <v>0.7234321705656286</v>
      </c>
    </row>
    <row r="213" spans="1:19" ht="12.75">
      <c r="A213" s="39" t="s">
        <v>331</v>
      </c>
      <c r="B213" s="25">
        <v>29</v>
      </c>
      <c r="C213" s="53">
        <f t="shared" si="31"/>
        <v>3149.2</v>
      </c>
      <c r="D213" s="25">
        <v>40</v>
      </c>
      <c r="E213" s="52">
        <v>-20</v>
      </c>
      <c r="F213" s="54">
        <f t="shared" si="29"/>
        <v>-6.02943903371502</v>
      </c>
      <c r="G213" s="54">
        <f t="shared" si="32"/>
        <v>933.8934363210698</v>
      </c>
      <c r="H213" s="54">
        <f t="shared" si="27"/>
        <v>858.161866340021</v>
      </c>
      <c r="I213" s="54">
        <f t="shared" si="36"/>
        <v>1932.3339423885081</v>
      </c>
      <c r="J213" s="55"/>
      <c r="K213" s="56"/>
      <c r="L213" s="70" t="s">
        <v>332</v>
      </c>
      <c r="M213" s="54">
        <f t="shared" si="35"/>
        <v>937.707049562824</v>
      </c>
      <c r="N213" s="25">
        <v>23</v>
      </c>
      <c r="O213" s="63">
        <v>0.5</v>
      </c>
      <c r="P213" s="41"/>
      <c r="Q213" s="54">
        <f t="shared" si="33"/>
        <v>3.813613241754183</v>
      </c>
      <c r="R213" s="54">
        <f aca="true" t="shared" si="37" ref="R213:R276">(G$212-G213)</f>
        <v>6.0294390337149935</v>
      </c>
      <c r="S213" s="54">
        <f t="shared" si="34"/>
        <v>0.9208183315023385</v>
      </c>
    </row>
    <row r="214" spans="1:19" ht="12.75">
      <c r="A214" s="39" t="s">
        <v>333</v>
      </c>
      <c r="B214" s="25">
        <v>16</v>
      </c>
      <c r="C214" s="53">
        <f t="shared" si="31"/>
        <v>3165.2</v>
      </c>
      <c r="D214" s="25">
        <v>30</v>
      </c>
      <c r="E214" s="52">
        <v>-12</v>
      </c>
      <c r="F214" s="54">
        <f t="shared" si="29"/>
        <v>-3.7351258216944863</v>
      </c>
      <c r="G214" s="54">
        <f t="shared" si="32"/>
        <v>930.1583104993753</v>
      </c>
      <c r="H214" s="54">
        <f t="shared" si="27"/>
        <v>871.1366041402273</v>
      </c>
      <c r="I214" s="54">
        <f t="shared" si="36"/>
        <v>1940.1129017516896</v>
      </c>
      <c r="J214" s="55"/>
      <c r="K214" s="56"/>
      <c r="L214" s="39"/>
      <c r="M214" s="54">
        <f t="shared" si="35"/>
        <v>936.484524987949</v>
      </c>
      <c r="N214" s="25">
        <v>23</v>
      </c>
      <c r="O214" s="63">
        <v>0.5</v>
      </c>
      <c r="P214" s="41"/>
      <c r="Q214" s="54">
        <f t="shared" si="33"/>
        <v>6.3262144885737825</v>
      </c>
      <c r="R214" s="54">
        <f t="shared" si="37"/>
        <v>9.764564855409503</v>
      </c>
      <c r="S214" s="54">
        <f t="shared" si="34"/>
        <v>1.2034410398823312</v>
      </c>
    </row>
    <row r="215" spans="1:19" ht="12.75">
      <c r="A215" s="39" t="s">
        <v>334</v>
      </c>
      <c r="B215" s="25">
        <v>12</v>
      </c>
      <c r="C215" s="53">
        <f t="shared" si="31"/>
        <v>3177.2</v>
      </c>
      <c r="D215" s="25">
        <v>34</v>
      </c>
      <c r="E215" s="52">
        <v>-13.5</v>
      </c>
      <c r="F215" s="54">
        <f t="shared" si="29"/>
        <v>-3.105828541230249</v>
      </c>
      <c r="G215" s="54">
        <f t="shared" si="32"/>
        <v>927.052481958145</v>
      </c>
      <c r="H215" s="54">
        <f aca="true" t="shared" si="38" ref="H215:H275">(COS(E215*PI()/180)*B215)*COS((D216)*PI()/180)+H214</f>
        <v>880.0751470303475</v>
      </c>
      <c r="I215" s="54">
        <f t="shared" si="36"/>
        <v>1946.594568159769</v>
      </c>
      <c r="J215" s="55"/>
      <c r="K215" s="56"/>
      <c r="L215" s="39"/>
      <c r="M215" s="54">
        <f t="shared" si="35"/>
        <v>935.5676315567929</v>
      </c>
      <c r="N215" s="25">
        <v>23</v>
      </c>
      <c r="O215" s="63">
        <v>0.5</v>
      </c>
      <c r="P215" s="41"/>
      <c r="Q215" s="54">
        <f t="shared" si="33"/>
        <v>8.515149598647895</v>
      </c>
      <c r="R215" s="54">
        <f t="shared" si="37"/>
        <v>12.87039339663977</v>
      </c>
      <c r="S215" s="54">
        <f t="shared" si="34"/>
        <v>1.2034410398823312</v>
      </c>
    </row>
    <row r="216" spans="1:19" ht="12.75">
      <c r="A216" s="39" t="s">
        <v>335</v>
      </c>
      <c r="B216" s="25">
        <v>9</v>
      </c>
      <c r="C216" s="53">
        <f t="shared" si="31"/>
        <v>3186.2</v>
      </c>
      <c r="D216" s="25">
        <v>40</v>
      </c>
      <c r="E216" s="52">
        <v>-15</v>
      </c>
      <c r="F216" s="54">
        <f t="shared" si="29"/>
        <v>-1.6401197294293273</v>
      </c>
      <c r="G216" s="54">
        <f t="shared" si="32"/>
        <v>925.4123622287157</v>
      </c>
      <c r="H216" s="54">
        <f t="shared" si="38"/>
        <v>888.2442073710608</v>
      </c>
      <c r="I216" s="54">
        <f t="shared" si="36"/>
        <v>1952.2827848054794</v>
      </c>
      <c r="J216" s="55"/>
      <c r="K216" s="56"/>
      <c r="L216" s="39"/>
      <c r="M216" s="54">
        <f t="shared" si="35"/>
        <v>934.8799614834257</v>
      </c>
      <c r="N216" s="25">
        <v>23</v>
      </c>
      <c r="O216" s="63">
        <v>0.5</v>
      </c>
      <c r="P216" s="41"/>
      <c r="Q216" s="54">
        <f t="shared" si="33"/>
        <v>9.46759925471008</v>
      </c>
      <c r="R216" s="54">
        <f t="shared" si="37"/>
        <v>14.5105131260691</v>
      </c>
      <c r="S216" s="54">
        <f t="shared" si="34"/>
        <v>1.2034410398823312</v>
      </c>
    </row>
    <row r="217" spans="1:19" ht="12.75">
      <c r="A217" s="39" t="s">
        <v>336</v>
      </c>
      <c r="B217" s="25">
        <v>7</v>
      </c>
      <c r="C217" s="53">
        <f t="shared" si="31"/>
        <v>3193.2</v>
      </c>
      <c r="D217" s="25">
        <v>20</v>
      </c>
      <c r="E217" s="52">
        <v>-10.5</v>
      </c>
      <c r="F217" s="54">
        <f aca="true" t="shared" si="39" ref="F217:F276">B217*SIN(E217*PI()/180)</f>
        <v>-1.2756486784450323</v>
      </c>
      <c r="G217" s="54">
        <f t="shared" si="32"/>
        <v>924.1367135502707</v>
      </c>
      <c r="H217" s="54">
        <f t="shared" si="38"/>
        <v>893.0253911339001</v>
      </c>
      <c r="I217" s="54">
        <f t="shared" si="36"/>
        <v>1954.5464895966843</v>
      </c>
      <c r="J217" s="55"/>
      <c r="K217" s="56"/>
      <c r="L217" s="70" t="s">
        <v>337</v>
      </c>
      <c r="M217" s="54">
        <f t="shared" si="35"/>
        <v>934.345106981918</v>
      </c>
      <c r="N217" s="25">
        <v>23</v>
      </c>
      <c r="O217" s="63">
        <v>0.5</v>
      </c>
      <c r="P217" s="41"/>
      <c r="Q217" s="54">
        <f t="shared" si="33"/>
        <v>10.208393431647323</v>
      </c>
      <c r="R217" s="54">
        <f t="shared" si="37"/>
        <v>15.786161804514109</v>
      </c>
      <c r="S217" s="54">
        <f t="shared" si="34"/>
        <v>1.2034410398823312</v>
      </c>
    </row>
    <row r="218" spans="1:19" ht="12.75">
      <c r="A218" s="39" t="s">
        <v>338</v>
      </c>
      <c r="B218" s="25">
        <v>9</v>
      </c>
      <c r="C218" s="53">
        <f t="shared" si="31"/>
        <v>3202.2</v>
      </c>
      <c r="D218" s="25">
        <v>46</v>
      </c>
      <c r="E218" s="52">
        <v>-19</v>
      </c>
      <c r="F218" s="54">
        <f t="shared" si="39"/>
        <v>-2.9301133901144096</v>
      </c>
      <c r="G218" s="54">
        <f t="shared" si="32"/>
        <v>921.2066001601562</v>
      </c>
      <c r="H218" s="54">
        <f t="shared" si="38"/>
        <v>898.936702670581</v>
      </c>
      <c r="I218" s="54">
        <f t="shared" si="36"/>
        <v>1960.7376622466404</v>
      </c>
      <c r="J218" s="55"/>
      <c r="K218" s="56"/>
      <c r="L218" s="41"/>
      <c r="M218" s="54">
        <f t="shared" si="35"/>
        <v>933.6574369085508</v>
      </c>
      <c r="N218" s="25">
        <v>23</v>
      </c>
      <c r="O218" s="63">
        <v>0.5</v>
      </c>
      <c r="P218" s="41"/>
      <c r="Q218" s="54">
        <f t="shared" si="33"/>
        <v>12.450836748394636</v>
      </c>
      <c r="R218" s="54">
        <f t="shared" si="37"/>
        <v>18.716275194628565</v>
      </c>
      <c r="S218" s="54">
        <f t="shared" si="34"/>
        <v>1.2034410398823312</v>
      </c>
    </row>
    <row r="219" spans="1:19" ht="12.75">
      <c r="A219" s="39" t="s">
        <v>339</v>
      </c>
      <c r="B219" s="25">
        <v>10</v>
      </c>
      <c r="C219" s="53">
        <f t="shared" si="31"/>
        <v>3212.2</v>
      </c>
      <c r="D219" s="25">
        <v>46</v>
      </c>
      <c r="E219" s="52">
        <v>-17</v>
      </c>
      <c r="F219" s="54">
        <f t="shared" si="39"/>
        <v>-2.9237170472273677</v>
      </c>
      <c r="G219" s="54">
        <f t="shared" si="32"/>
        <v>918.2828831129289</v>
      </c>
      <c r="H219" s="54">
        <f t="shared" si="38"/>
        <v>905.0837111527545</v>
      </c>
      <c r="I219" s="54">
        <f t="shared" si="36"/>
        <v>1967.559331734565</v>
      </c>
      <c r="J219" s="55"/>
      <c r="K219" s="56"/>
      <c r="L219" s="41"/>
      <c r="M219" s="54">
        <f t="shared" si="35"/>
        <v>932.8933590492541</v>
      </c>
      <c r="N219" s="25">
        <v>23</v>
      </c>
      <c r="O219" s="63">
        <v>0.5</v>
      </c>
      <c r="P219" s="41"/>
      <c r="Q219" s="54">
        <f t="shared" si="33"/>
        <v>14.610475936325201</v>
      </c>
      <c r="R219" s="54">
        <f t="shared" si="37"/>
        <v>21.639992241855907</v>
      </c>
      <c r="S219" s="54">
        <f t="shared" si="34"/>
        <v>1.2034410398823312</v>
      </c>
    </row>
    <row r="220" spans="1:19" ht="12.75">
      <c r="A220" s="39" t="s">
        <v>340</v>
      </c>
      <c r="B220" s="25">
        <v>12.5</v>
      </c>
      <c r="C220" s="53">
        <f t="shared" si="31"/>
        <v>3224.7</v>
      </c>
      <c r="D220" s="25">
        <v>50</v>
      </c>
      <c r="E220" s="52">
        <v>-18.5</v>
      </c>
      <c r="F220" s="54">
        <f t="shared" si="39"/>
        <v>-3.966308205063652</v>
      </c>
      <c r="G220" s="54">
        <f t="shared" si="32"/>
        <v>914.3165749078652</v>
      </c>
      <c r="H220" s="54">
        <f t="shared" si="38"/>
        <v>912.7033448469945</v>
      </c>
      <c r="I220" s="54">
        <f t="shared" si="36"/>
        <v>1976.6131973683603</v>
      </c>
      <c r="J220" s="55"/>
      <c r="K220" s="56"/>
      <c r="L220" s="41"/>
      <c r="M220" s="54">
        <f t="shared" si="35"/>
        <v>931.9382617251331</v>
      </c>
      <c r="N220" s="25">
        <v>23</v>
      </c>
      <c r="O220" s="63">
        <v>0.5</v>
      </c>
      <c r="P220" s="41"/>
      <c r="Q220" s="54">
        <f t="shared" si="33"/>
        <v>17.621686817267914</v>
      </c>
      <c r="R220" s="54">
        <f t="shared" si="37"/>
        <v>25.60630044691959</v>
      </c>
      <c r="S220" s="54">
        <f t="shared" si="34"/>
        <v>1.2034410398823312</v>
      </c>
    </row>
    <row r="221" spans="1:19" ht="12.75">
      <c r="A221" s="39" t="s">
        <v>341</v>
      </c>
      <c r="B221" s="59">
        <v>15.7</v>
      </c>
      <c r="C221" s="53">
        <f t="shared" si="31"/>
        <v>3240.3999999999996</v>
      </c>
      <c r="D221" s="59">
        <v>50</v>
      </c>
      <c r="E221" s="57">
        <v>-19</v>
      </c>
      <c r="F221" s="60">
        <f t="shared" si="39"/>
        <v>-5.111420024977359</v>
      </c>
      <c r="G221" s="54">
        <f t="shared" si="32"/>
        <v>909.2051548828878</v>
      </c>
      <c r="H221" s="54">
        <f t="shared" si="38"/>
        <v>920.1256656654491</v>
      </c>
      <c r="I221" s="54">
        <f t="shared" si="36"/>
        <v>1987.9147844415297</v>
      </c>
      <c r="J221" s="44"/>
      <c r="K221" s="61"/>
      <c r="L221" s="39"/>
      <c r="M221" s="60">
        <f t="shared" si="35"/>
        <v>930.7386594860371</v>
      </c>
      <c r="N221" s="25">
        <v>23</v>
      </c>
      <c r="O221" s="63">
        <v>0.5</v>
      </c>
      <c r="P221" s="39"/>
      <c r="Q221" s="54">
        <f t="shared" si="33"/>
        <v>21.533504603149368</v>
      </c>
      <c r="R221" s="54">
        <f t="shared" si="37"/>
        <v>30.717720471896996</v>
      </c>
      <c r="S221" s="54">
        <f t="shared" si="34"/>
        <v>1.2034410398823312</v>
      </c>
    </row>
    <row r="222" spans="1:19" ht="12.75">
      <c r="A222" s="39" t="s">
        <v>342</v>
      </c>
      <c r="B222" s="25">
        <v>12</v>
      </c>
      <c r="C222" s="53">
        <f t="shared" si="31"/>
        <v>3252.3999999999996</v>
      </c>
      <c r="D222" s="25">
        <v>60</v>
      </c>
      <c r="E222" s="52">
        <v>-20</v>
      </c>
      <c r="F222" s="54">
        <f t="shared" si="39"/>
        <v>-4.104241719908025</v>
      </c>
      <c r="G222" s="54">
        <f t="shared" si="32"/>
        <v>905.1009131629797</v>
      </c>
      <c r="H222" s="54">
        <f t="shared" si="38"/>
        <v>925.7638213901646</v>
      </c>
      <c r="I222" s="54">
        <f t="shared" si="36"/>
        <v>1997.852994990616</v>
      </c>
      <c r="J222" s="55"/>
      <c r="K222" s="56"/>
      <c r="L222" s="41"/>
      <c r="M222" s="54">
        <f t="shared" si="35"/>
        <v>929.821766054881</v>
      </c>
      <c r="N222" s="25">
        <v>23</v>
      </c>
      <c r="O222" s="63">
        <v>0.5</v>
      </c>
      <c r="P222" s="41"/>
      <c r="Q222" s="54">
        <f t="shared" si="33"/>
        <v>24.720852891901245</v>
      </c>
      <c r="R222" s="54">
        <f t="shared" si="37"/>
        <v>34.82196219180503</v>
      </c>
      <c r="S222" s="54">
        <f t="shared" si="34"/>
        <v>1.2034410398823312</v>
      </c>
    </row>
    <row r="223" spans="1:19" ht="12.75">
      <c r="A223" s="39" t="s">
        <v>343</v>
      </c>
      <c r="B223" s="25">
        <v>12</v>
      </c>
      <c r="C223" s="53">
        <f t="shared" si="31"/>
        <v>3264.3999999999996</v>
      </c>
      <c r="D223" s="25">
        <v>60</v>
      </c>
      <c r="E223" s="52">
        <v>-17</v>
      </c>
      <c r="F223" s="54">
        <f t="shared" si="39"/>
        <v>-3.5084604566728412</v>
      </c>
      <c r="G223" s="54">
        <f t="shared" si="32"/>
        <v>901.5924527063069</v>
      </c>
      <c r="H223" s="54">
        <f t="shared" si="38"/>
        <v>931.5016499259428</v>
      </c>
      <c r="I223" s="54">
        <f t="shared" si="36"/>
        <v>2007.736664233172</v>
      </c>
      <c r="J223" s="55"/>
      <c r="K223" s="56"/>
      <c r="L223" s="41"/>
      <c r="M223" s="54">
        <f t="shared" si="35"/>
        <v>928.9048726237248</v>
      </c>
      <c r="N223" s="25">
        <v>23</v>
      </c>
      <c r="O223" s="63">
        <v>0.5</v>
      </c>
      <c r="P223" s="41"/>
      <c r="Q223" s="54">
        <f t="shared" si="33"/>
        <v>27.31241991741797</v>
      </c>
      <c r="R223" s="54">
        <f t="shared" si="37"/>
        <v>38.33042264847791</v>
      </c>
      <c r="S223" s="54">
        <f t="shared" si="34"/>
        <v>1.2034410398823312</v>
      </c>
    </row>
    <row r="224" spans="1:19" ht="12.75">
      <c r="A224" s="39" t="s">
        <v>344</v>
      </c>
      <c r="B224" s="25">
        <v>11</v>
      </c>
      <c r="C224" s="53">
        <f t="shared" si="31"/>
        <v>3275.3999999999996</v>
      </c>
      <c r="D224" s="25">
        <v>60</v>
      </c>
      <c r="E224" s="52">
        <v>-18</v>
      </c>
      <c r="F224" s="54">
        <f t="shared" si="39"/>
        <v>-3.3991869381244215</v>
      </c>
      <c r="G224" s="54">
        <f t="shared" si="32"/>
        <v>898.1932657681824</v>
      </c>
      <c r="H224" s="54">
        <f t="shared" si="38"/>
        <v>935.7567748088886</v>
      </c>
      <c r="I224" s="54">
        <f t="shared" si="36"/>
        <v>2016.743938401582</v>
      </c>
      <c r="J224" s="55"/>
      <c r="K224" s="56"/>
      <c r="L224" s="41"/>
      <c r="M224" s="54">
        <f t="shared" si="35"/>
        <v>928.0643869784983</v>
      </c>
      <c r="N224" s="25">
        <v>23</v>
      </c>
      <c r="O224" s="63">
        <v>0.5</v>
      </c>
      <c r="P224" s="41"/>
      <c r="Q224" s="54">
        <f t="shared" si="33"/>
        <v>29.87112121031589</v>
      </c>
      <c r="R224" s="54">
        <f t="shared" si="37"/>
        <v>41.72960958660235</v>
      </c>
      <c r="S224" s="54">
        <f t="shared" si="34"/>
        <v>1.2034410398823312</v>
      </c>
    </row>
    <row r="225" spans="1:19" ht="12.75">
      <c r="A225" s="39" t="s">
        <v>345</v>
      </c>
      <c r="B225" s="59">
        <v>12</v>
      </c>
      <c r="C225" s="53">
        <f t="shared" si="31"/>
        <v>3287.3999999999996</v>
      </c>
      <c r="D225" s="59">
        <v>66</v>
      </c>
      <c r="E225" s="57">
        <v>-19</v>
      </c>
      <c r="F225" s="60">
        <f t="shared" si="39"/>
        <v>-3.9068178534858795</v>
      </c>
      <c r="G225" s="54">
        <f t="shared" si="32"/>
        <v>894.2864479146965</v>
      </c>
      <c r="H225" s="54">
        <f t="shared" si="38"/>
        <v>940.3716994257495</v>
      </c>
      <c r="I225" s="54">
        <f t="shared" si="36"/>
        <v>2026.9783562972286</v>
      </c>
      <c r="J225" s="44"/>
      <c r="K225" s="61"/>
      <c r="L225" s="39"/>
      <c r="M225" s="60">
        <f t="shared" si="35"/>
        <v>927.1474935473422</v>
      </c>
      <c r="N225" s="25">
        <v>23</v>
      </c>
      <c r="O225" s="63">
        <v>0.5</v>
      </c>
      <c r="P225" s="39"/>
      <c r="Q225" s="54">
        <f t="shared" si="33"/>
        <v>32.86104563264564</v>
      </c>
      <c r="R225" s="54">
        <f t="shared" si="37"/>
        <v>45.636427440088255</v>
      </c>
      <c r="S225" s="60">
        <f t="shared" si="34"/>
        <v>1.2034410398823312</v>
      </c>
    </row>
    <row r="226" spans="1:19" ht="12.75">
      <c r="A226" s="39" t="s">
        <v>346</v>
      </c>
      <c r="B226" s="25">
        <v>10</v>
      </c>
      <c r="C226" s="53">
        <f t="shared" si="31"/>
        <v>3297.3999999999996</v>
      </c>
      <c r="D226" s="25">
        <v>66</v>
      </c>
      <c r="E226" s="52">
        <v>-21</v>
      </c>
      <c r="F226" s="54">
        <f t="shared" si="39"/>
        <v>-3.5836794954530027</v>
      </c>
      <c r="G226" s="54">
        <f t="shared" si="32"/>
        <v>890.7027684192435</v>
      </c>
      <c r="H226" s="54">
        <f t="shared" si="38"/>
        <v>945.0396015582355</v>
      </c>
      <c r="I226" s="54">
        <f t="shared" si="36"/>
        <v>2035.3240093290228</v>
      </c>
      <c r="J226" s="55"/>
      <c r="K226" s="56"/>
      <c r="L226" s="41"/>
      <c r="M226" s="54">
        <f t="shared" si="35"/>
        <v>926.3834156880454</v>
      </c>
      <c r="N226" s="25">
        <v>23</v>
      </c>
      <c r="O226" s="63">
        <v>0.5</v>
      </c>
      <c r="P226" s="41"/>
      <c r="Q226" s="54">
        <f t="shared" si="33"/>
        <v>35.68064726880186</v>
      </c>
      <c r="R226" s="54">
        <f t="shared" si="37"/>
        <v>49.22010693554125</v>
      </c>
      <c r="S226" s="54">
        <f t="shared" si="34"/>
        <v>1.2034410398823312</v>
      </c>
    </row>
    <row r="227" spans="1:19" ht="12.75">
      <c r="A227" s="39" t="s">
        <v>347</v>
      </c>
      <c r="B227" s="25">
        <v>12</v>
      </c>
      <c r="C227" s="53">
        <f t="shared" si="31"/>
        <v>3309.3999999999996</v>
      </c>
      <c r="D227" s="25">
        <v>60</v>
      </c>
      <c r="E227" s="52">
        <v>-24</v>
      </c>
      <c r="F227" s="54">
        <f t="shared" si="39"/>
        <v>-4.880839716909602</v>
      </c>
      <c r="G227" s="54">
        <f t="shared" si="32"/>
        <v>885.8219287023339</v>
      </c>
      <c r="H227" s="54">
        <f t="shared" si="38"/>
        <v>950.5208743040911</v>
      </c>
      <c r="I227" s="54">
        <f t="shared" si="36"/>
        <v>2045.0260617188926</v>
      </c>
      <c r="J227" s="55"/>
      <c r="K227" s="56"/>
      <c r="L227" s="41"/>
      <c r="M227" s="54">
        <f t="shared" si="35"/>
        <v>925.4665222568892</v>
      </c>
      <c r="N227" s="25">
        <v>23</v>
      </c>
      <c r="O227" s="63">
        <v>0.5</v>
      </c>
      <c r="P227" s="41"/>
      <c r="Q227" s="54">
        <f t="shared" si="33"/>
        <v>39.644593554555286</v>
      </c>
      <c r="R227" s="54">
        <f t="shared" si="37"/>
        <v>54.10094665245083</v>
      </c>
      <c r="S227" s="54">
        <f t="shared" si="34"/>
        <v>1.2034410398823312</v>
      </c>
    </row>
    <row r="228" spans="1:19" ht="12.75">
      <c r="A228" s="39" t="s">
        <v>348</v>
      </c>
      <c r="B228" s="25">
        <v>11</v>
      </c>
      <c r="C228" s="53">
        <f t="shared" si="31"/>
        <v>3320.3999999999996</v>
      </c>
      <c r="D228" s="25">
        <v>60</v>
      </c>
      <c r="E228" s="52">
        <v>-21</v>
      </c>
      <c r="F228" s="54">
        <f t="shared" si="39"/>
        <v>-3.9420474449983027</v>
      </c>
      <c r="G228" s="54">
        <f t="shared" si="32"/>
        <v>881.8798812573357</v>
      </c>
      <c r="H228" s="54">
        <f t="shared" si="38"/>
        <v>955.6555666498257</v>
      </c>
      <c r="I228" s="54">
        <f t="shared" si="36"/>
        <v>2054.522974820238</v>
      </c>
      <c r="J228" s="55"/>
      <c r="K228" s="56"/>
      <c r="L228" s="41"/>
      <c r="M228" s="54">
        <f t="shared" si="35"/>
        <v>924.6260366116627</v>
      </c>
      <c r="N228" s="25">
        <v>23</v>
      </c>
      <c r="O228" s="63">
        <v>0.5</v>
      </c>
      <c r="P228" s="41"/>
      <c r="Q228" s="54">
        <f t="shared" si="33"/>
        <v>42.746155354327016</v>
      </c>
      <c r="R228" s="54">
        <f t="shared" si="37"/>
        <v>58.04299409744908</v>
      </c>
      <c r="S228" s="54">
        <f t="shared" si="34"/>
        <v>1.2034410398823312</v>
      </c>
    </row>
    <row r="229" spans="1:19" ht="12.75">
      <c r="A229" s="39" t="s">
        <v>349</v>
      </c>
      <c r="B229" s="25">
        <v>10</v>
      </c>
      <c r="C229" s="53">
        <f t="shared" si="31"/>
        <v>3330.3999999999996</v>
      </c>
      <c r="D229" s="25">
        <v>60</v>
      </c>
      <c r="E229" s="52">
        <v>-4.5</v>
      </c>
      <c r="F229" s="54">
        <f t="shared" si="39"/>
        <v>-0.7845909572784494</v>
      </c>
      <c r="G229" s="54">
        <f t="shared" si="32"/>
        <v>881.0952903000573</v>
      </c>
      <c r="H229" s="54">
        <f t="shared" si="38"/>
        <v>960.6401533184913</v>
      </c>
      <c r="I229" s="54">
        <f t="shared" si="36"/>
        <v>2063.051660139762</v>
      </c>
      <c r="J229" s="55"/>
      <c r="K229" s="56"/>
      <c r="L229" s="41"/>
      <c r="M229" s="54">
        <f t="shared" si="35"/>
        <v>923.8619587523659</v>
      </c>
      <c r="N229" s="25">
        <v>23</v>
      </c>
      <c r="O229" s="63">
        <v>0.5</v>
      </c>
      <c r="P229" s="41"/>
      <c r="Q229" s="54">
        <f t="shared" si="33"/>
        <v>42.766668452308636</v>
      </c>
      <c r="R229" s="54">
        <f t="shared" si="37"/>
        <v>58.82758505472748</v>
      </c>
      <c r="S229" s="54">
        <f t="shared" si="34"/>
        <v>1.2034410398823312</v>
      </c>
    </row>
    <row r="230" spans="1:19" ht="12.75">
      <c r="A230" s="39" t="s">
        <v>350</v>
      </c>
      <c r="B230" s="25">
        <v>10</v>
      </c>
      <c r="C230" s="53">
        <f t="shared" si="31"/>
        <v>3340.3999999999996</v>
      </c>
      <c r="D230" s="25">
        <v>60</v>
      </c>
      <c r="E230" s="52">
        <v>-10</v>
      </c>
      <c r="F230" s="54">
        <f t="shared" si="39"/>
        <v>-1.7364817766693033</v>
      </c>
      <c r="G230" s="54">
        <f t="shared" si="32"/>
        <v>879.358808523388</v>
      </c>
      <c r="H230" s="54">
        <f t="shared" si="38"/>
        <v>965.5641920835524</v>
      </c>
      <c r="I230" s="54">
        <f t="shared" si="36"/>
        <v>2071.3552826202194</v>
      </c>
      <c r="J230" s="55"/>
      <c r="K230" s="56"/>
      <c r="L230" s="41"/>
      <c r="M230" s="54">
        <f t="shared" si="35"/>
        <v>923.0978808930691</v>
      </c>
      <c r="N230" s="25">
        <v>23</v>
      </c>
      <c r="O230" s="63">
        <v>0.5</v>
      </c>
      <c r="P230" s="41"/>
      <c r="Q230" s="54">
        <f t="shared" si="33"/>
        <v>43.73907236968114</v>
      </c>
      <c r="R230" s="54">
        <f t="shared" si="37"/>
        <v>60.56406683139676</v>
      </c>
      <c r="S230" s="54">
        <f t="shared" si="34"/>
        <v>1.2034410398823312</v>
      </c>
    </row>
    <row r="231" spans="1:19" ht="12.75">
      <c r="A231" s="39" t="s">
        <v>351</v>
      </c>
      <c r="B231" s="25">
        <v>12</v>
      </c>
      <c r="C231" s="53">
        <f t="shared" si="31"/>
        <v>3352.3999999999996</v>
      </c>
      <c r="D231" s="25">
        <v>60</v>
      </c>
      <c r="E231" s="52">
        <v>-16.5</v>
      </c>
      <c r="F231" s="54">
        <f t="shared" si="39"/>
        <v>-3.4081841364470717</v>
      </c>
      <c r="G231" s="54">
        <f t="shared" si="32"/>
        <v>875.950624386941</v>
      </c>
      <c r="H231" s="54">
        <f t="shared" si="38"/>
        <v>971.3171104927616</v>
      </c>
      <c r="I231" s="54">
        <f t="shared" si="36"/>
        <v>2081.6464502692606</v>
      </c>
      <c r="J231" s="55"/>
      <c r="K231" s="56"/>
      <c r="L231" s="41"/>
      <c r="M231" s="54">
        <f t="shared" si="35"/>
        <v>922.180987461913</v>
      </c>
      <c r="N231" s="25">
        <v>23</v>
      </c>
      <c r="O231" s="63">
        <v>0.5</v>
      </c>
      <c r="P231" s="41"/>
      <c r="Q231" s="54">
        <f t="shared" si="33"/>
        <v>46.23036307497205</v>
      </c>
      <c r="R231" s="54">
        <f t="shared" si="37"/>
        <v>63.97225096784382</v>
      </c>
      <c r="S231" s="54">
        <f t="shared" si="34"/>
        <v>1.2034410398823312</v>
      </c>
    </row>
    <row r="232" spans="1:19" ht="12.75">
      <c r="A232" s="39" t="s">
        <v>352</v>
      </c>
      <c r="B232" s="25">
        <v>11</v>
      </c>
      <c r="C232" s="53">
        <f t="shared" si="31"/>
        <v>3363.3999999999996</v>
      </c>
      <c r="D232" s="25">
        <v>60</v>
      </c>
      <c r="E232" s="52">
        <v>-8</v>
      </c>
      <c r="F232" s="54">
        <f t="shared" si="39"/>
        <v>-1.5309041105607197</v>
      </c>
      <c r="G232" s="54">
        <f t="shared" si="32"/>
        <v>874.4197202763802</v>
      </c>
      <c r="H232" s="54">
        <f t="shared" si="38"/>
        <v>976.7635848708402</v>
      </c>
      <c r="I232" s="54">
        <f t="shared" si="36"/>
        <v>2091.136479341552</v>
      </c>
      <c r="J232" s="55"/>
      <c r="K232" s="56"/>
      <c r="L232" s="41"/>
      <c r="M232" s="54">
        <f t="shared" si="35"/>
        <v>921.3405018166865</v>
      </c>
      <c r="N232" s="25">
        <v>23</v>
      </c>
      <c r="O232" s="63">
        <v>0.5</v>
      </c>
      <c r="P232" s="41"/>
      <c r="Q232" s="54">
        <f t="shared" si="33"/>
        <v>46.92078154030628</v>
      </c>
      <c r="R232" s="54">
        <f t="shared" si="37"/>
        <v>65.50315507840457</v>
      </c>
      <c r="S232" s="54">
        <f t="shared" si="34"/>
        <v>1.2034410398823312</v>
      </c>
    </row>
    <row r="233" spans="1:19" ht="12.75">
      <c r="A233" s="39" t="s">
        <v>353</v>
      </c>
      <c r="B233" s="25">
        <v>14</v>
      </c>
      <c r="C233" s="53">
        <f t="shared" si="31"/>
        <v>3377.3999999999996</v>
      </c>
      <c r="D233" s="25">
        <v>60</v>
      </c>
      <c r="E233" s="52">
        <v>-5</v>
      </c>
      <c r="F233" s="54">
        <f t="shared" si="39"/>
        <v>-1.2201803984672144</v>
      </c>
      <c r="G233" s="54">
        <f t="shared" si="32"/>
        <v>873.199539877913</v>
      </c>
      <c r="H233" s="54">
        <f t="shared" si="38"/>
        <v>983.7369477574824</v>
      </c>
      <c r="I233" s="54">
        <f t="shared" si="36"/>
        <v>2103.2492952944895</v>
      </c>
      <c r="J233" s="55"/>
      <c r="K233" s="56"/>
      <c r="L233" s="41"/>
      <c r="M233" s="54">
        <f t="shared" si="35"/>
        <v>920.2707928136709</v>
      </c>
      <c r="N233" s="25">
        <v>23</v>
      </c>
      <c r="O233" s="63">
        <v>0.5</v>
      </c>
      <c r="P233" s="41"/>
      <c r="Q233" s="54">
        <f t="shared" si="33"/>
        <v>47.07125293575791</v>
      </c>
      <c r="R233" s="54">
        <f t="shared" si="37"/>
        <v>66.72333547687174</v>
      </c>
      <c r="S233" s="54">
        <f t="shared" si="34"/>
        <v>1.2034410398823312</v>
      </c>
    </row>
    <row r="234" spans="1:19" ht="12.75">
      <c r="A234" s="39" t="s">
        <v>354</v>
      </c>
      <c r="B234" s="25">
        <v>15</v>
      </c>
      <c r="C234" s="53">
        <f t="shared" si="31"/>
        <v>3392.3999999999996</v>
      </c>
      <c r="D234" s="25">
        <v>60</v>
      </c>
      <c r="E234" s="52">
        <v>-2.5</v>
      </c>
      <c r="F234" s="54">
        <f t="shared" si="39"/>
        <v>-0.65429081048004</v>
      </c>
      <c r="G234" s="54">
        <f t="shared" si="32"/>
        <v>872.545249067433</v>
      </c>
      <c r="H234" s="54">
        <f t="shared" si="38"/>
        <v>990.77231870575</v>
      </c>
      <c r="I234" s="54">
        <f t="shared" si="36"/>
        <v>2116.221873485493</v>
      </c>
      <c r="J234" s="55"/>
      <c r="K234" s="56"/>
      <c r="L234" s="41"/>
      <c r="M234" s="54">
        <f t="shared" si="35"/>
        <v>919.1246760247258</v>
      </c>
      <c r="N234" s="25">
        <v>23</v>
      </c>
      <c r="O234" s="63">
        <v>0.5</v>
      </c>
      <c r="P234" s="41"/>
      <c r="Q234" s="54">
        <f t="shared" si="33"/>
        <v>46.57942695729275</v>
      </c>
      <c r="R234" s="54">
        <f t="shared" si="37"/>
        <v>67.37762628735175</v>
      </c>
      <c r="S234" s="54">
        <f t="shared" si="34"/>
        <v>1.2034410398823312</v>
      </c>
    </row>
    <row r="235" spans="1:19" ht="12.75">
      <c r="A235" s="39" t="s">
        <v>355</v>
      </c>
      <c r="B235" s="25">
        <v>14</v>
      </c>
      <c r="C235" s="53">
        <f t="shared" si="31"/>
        <v>3406.3999999999996</v>
      </c>
      <c r="D235" s="25">
        <v>62</v>
      </c>
      <c r="E235" s="52">
        <v>3</v>
      </c>
      <c r="F235" s="54">
        <f t="shared" si="39"/>
        <v>0.7327033874012135</v>
      </c>
      <c r="G235" s="54">
        <f t="shared" si="32"/>
        <v>873.2779524548342</v>
      </c>
      <c r="H235" s="54">
        <f t="shared" si="38"/>
        <v>996.9011039468993</v>
      </c>
      <c r="I235" s="54">
        <f t="shared" si="36"/>
        <v>2128.5154234753454</v>
      </c>
      <c r="J235" s="55"/>
      <c r="K235" s="56"/>
      <c r="L235" s="70" t="s">
        <v>356</v>
      </c>
      <c r="M235" s="54">
        <f t="shared" si="35"/>
        <v>918.0549670217102</v>
      </c>
      <c r="N235" s="25">
        <v>23</v>
      </c>
      <c r="O235" s="63">
        <v>0.5</v>
      </c>
      <c r="P235" s="41"/>
      <c r="Q235" s="54">
        <f t="shared" si="33"/>
        <v>44.777014566876005</v>
      </c>
      <c r="R235" s="54">
        <f t="shared" si="37"/>
        <v>66.64492289995053</v>
      </c>
      <c r="S235" s="54">
        <f t="shared" si="34"/>
        <v>1.2034410398823312</v>
      </c>
    </row>
    <row r="236" spans="1:19" ht="12.75">
      <c r="A236" s="39" t="s">
        <v>357</v>
      </c>
      <c r="B236" s="25">
        <v>15</v>
      </c>
      <c r="C236" s="53">
        <f t="shared" si="31"/>
        <v>3421.3999999999996</v>
      </c>
      <c r="D236" s="25">
        <v>64</v>
      </c>
      <c r="E236" s="52">
        <v>6</v>
      </c>
      <c r="F236" s="54">
        <f t="shared" si="39"/>
        <v>1.5679269490148018</v>
      </c>
      <c r="G236" s="54">
        <f t="shared" si="32"/>
        <v>874.845879403849</v>
      </c>
      <c r="H236" s="54">
        <f t="shared" si="38"/>
        <v>1004.3600181621614</v>
      </c>
      <c r="I236" s="54">
        <f t="shared" si="36"/>
        <v>2141.9644929129795</v>
      </c>
      <c r="J236" s="55"/>
      <c r="K236" s="56"/>
      <c r="L236" s="41"/>
      <c r="M236" s="54">
        <f t="shared" si="35"/>
        <v>916.9088502327651</v>
      </c>
      <c r="N236" s="25">
        <v>23</v>
      </c>
      <c r="O236" s="63">
        <v>0.5</v>
      </c>
      <c r="P236" s="41"/>
      <c r="Q236" s="54">
        <f t="shared" si="33"/>
        <v>42.062970828916036</v>
      </c>
      <c r="R236" s="54">
        <f t="shared" si="37"/>
        <v>65.07699595093572</v>
      </c>
      <c r="S236" s="54">
        <f t="shared" si="34"/>
        <v>1.2034410398823312</v>
      </c>
    </row>
    <row r="237" spans="1:19" ht="12.75">
      <c r="A237" s="39" t="s">
        <v>358</v>
      </c>
      <c r="B237" s="25">
        <v>8</v>
      </c>
      <c r="C237" s="53">
        <f t="shared" si="31"/>
        <v>3429.3999999999996</v>
      </c>
      <c r="D237" s="25">
        <v>60</v>
      </c>
      <c r="E237" s="52">
        <v>4</v>
      </c>
      <c r="F237" s="54">
        <f t="shared" si="39"/>
        <v>0.5580517899530024</v>
      </c>
      <c r="G237" s="54">
        <f t="shared" si="32"/>
        <v>875.403931193802</v>
      </c>
      <c r="H237" s="54">
        <f t="shared" si="38"/>
        <v>1011.8592467764851</v>
      </c>
      <c r="I237" s="54">
        <f t="shared" si="36"/>
        <v>2148.888475669041</v>
      </c>
      <c r="J237" s="55"/>
      <c r="K237" s="56"/>
      <c r="L237" s="41"/>
      <c r="M237" s="54">
        <f t="shared" si="35"/>
        <v>916.2975879453277</v>
      </c>
      <c r="N237" s="25">
        <v>23</v>
      </c>
      <c r="O237" s="63">
        <v>0.5</v>
      </c>
      <c r="P237" s="41"/>
      <c r="Q237" s="54">
        <f t="shared" si="33"/>
        <v>40.89365675152567</v>
      </c>
      <c r="R237" s="54">
        <f t="shared" si="37"/>
        <v>64.51894416098276</v>
      </c>
      <c r="S237" s="54">
        <f t="shared" si="34"/>
        <v>1.2034410398823312</v>
      </c>
    </row>
    <row r="238" spans="1:19" ht="12.75">
      <c r="A238" s="39" t="s">
        <v>359</v>
      </c>
      <c r="B238" s="25">
        <v>28</v>
      </c>
      <c r="C238" s="53">
        <f t="shared" si="31"/>
        <v>3457.3999999999996</v>
      </c>
      <c r="D238" s="25">
        <v>20</v>
      </c>
      <c r="E238" s="52">
        <v>-2</v>
      </c>
      <c r="F238" s="54">
        <f t="shared" si="39"/>
        <v>-0.9771859076700271</v>
      </c>
      <c r="G238" s="54">
        <f t="shared" si="32"/>
        <v>874.426745286132</v>
      </c>
      <c r="H238" s="54">
        <f t="shared" si="38"/>
        <v>1038.1546119685522</v>
      </c>
      <c r="I238" s="54">
        <f t="shared" si="36"/>
        <v>2158.3046792325404</v>
      </c>
      <c r="J238" s="55"/>
      <c r="K238" s="56"/>
      <c r="L238" s="69" t="s">
        <v>360</v>
      </c>
      <c r="M238" s="54">
        <f t="shared" si="35"/>
        <v>914.1581699392966</v>
      </c>
      <c r="N238" s="25">
        <v>23</v>
      </c>
      <c r="O238" s="63">
        <v>0.5</v>
      </c>
      <c r="P238" s="41"/>
      <c r="Q238" s="54">
        <f t="shared" si="33"/>
        <v>39.731424653164595</v>
      </c>
      <c r="R238" s="54">
        <f t="shared" si="37"/>
        <v>65.49613006865275</v>
      </c>
      <c r="S238" s="54">
        <f t="shared" si="34"/>
        <v>1.2034410398823312</v>
      </c>
    </row>
    <row r="239" spans="1:19" ht="12.75">
      <c r="A239" s="39" t="s">
        <v>361</v>
      </c>
      <c r="B239" s="25">
        <v>21</v>
      </c>
      <c r="C239" s="53">
        <f t="shared" si="31"/>
        <v>3478.3999999999996</v>
      </c>
      <c r="D239" s="25">
        <v>20</v>
      </c>
      <c r="E239" s="52">
        <v>-10.5</v>
      </c>
      <c r="F239" s="54">
        <f t="shared" si="39"/>
        <v>-3.826946035335097</v>
      </c>
      <c r="G239" s="54">
        <f t="shared" si="32"/>
        <v>870.5997992507969</v>
      </c>
      <c r="H239" s="54">
        <f t="shared" si="38"/>
        <v>1057.017821113259</v>
      </c>
      <c r="I239" s="54">
        <f t="shared" si="36"/>
        <v>2165.115940874468</v>
      </c>
      <c r="J239" s="55"/>
      <c r="K239" s="56"/>
      <c r="L239" s="41"/>
      <c r="M239" s="54">
        <f t="shared" si="35"/>
        <v>912.5536064347733</v>
      </c>
      <c r="N239" s="25">
        <v>23</v>
      </c>
      <c r="O239" s="63">
        <v>0.5</v>
      </c>
      <c r="P239" s="41"/>
      <c r="Q239" s="54">
        <f t="shared" si="33"/>
        <v>41.95380718397644</v>
      </c>
      <c r="R239" s="54">
        <f t="shared" si="37"/>
        <v>69.32307610398789</v>
      </c>
      <c r="S239" s="54">
        <f t="shared" si="34"/>
        <v>1.2034410398823312</v>
      </c>
    </row>
    <row r="240" spans="1:19" ht="12.75">
      <c r="A240" s="39" t="s">
        <v>362</v>
      </c>
      <c r="B240" s="25">
        <v>23</v>
      </c>
      <c r="C240" s="53">
        <f t="shared" si="31"/>
        <v>3501.3999999999996</v>
      </c>
      <c r="D240" s="25">
        <v>24</v>
      </c>
      <c r="E240" s="52">
        <v>-18.5</v>
      </c>
      <c r="F240" s="54">
        <f t="shared" si="39"/>
        <v>-7.298007097317119</v>
      </c>
      <c r="G240" s="54">
        <f t="shared" si="32"/>
        <v>863.3017921534797</v>
      </c>
      <c r="H240" s="54">
        <f t="shared" si="38"/>
        <v>1076.943566767798</v>
      </c>
      <c r="I240" s="54">
        <f t="shared" si="36"/>
        <v>2173.7272111171173</v>
      </c>
      <c r="J240" s="55"/>
      <c r="K240" s="56"/>
      <c r="L240" s="41"/>
      <c r="M240" s="54">
        <f t="shared" si="35"/>
        <v>910.7962273583906</v>
      </c>
      <c r="N240" s="25">
        <v>23</v>
      </c>
      <c r="O240" s="63">
        <v>0.5</v>
      </c>
      <c r="P240" s="41"/>
      <c r="Q240" s="54">
        <f t="shared" si="33"/>
        <v>47.49443520491093</v>
      </c>
      <c r="R240" s="54">
        <f t="shared" si="37"/>
        <v>76.62108320130505</v>
      </c>
      <c r="S240" s="54">
        <f t="shared" si="34"/>
        <v>1.2034410398823312</v>
      </c>
    </row>
    <row r="241" spans="1:19" ht="12.75">
      <c r="A241" s="39" t="s">
        <v>363</v>
      </c>
      <c r="B241" s="25">
        <v>24</v>
      </c>
      <c r="C241" s="53">
        <f t="shared" si="31"/>
        <v>3525.3999999999996</v>
      </c>
      <c r="D241" s="25">
        <v>24</v>
      </c>
      <c r="E241" s="52">
        <v>-23</v>
      </c>
      <c r="F241" s="54">
        <f t="shared" si="39"/>
        <v>-9.37754708374257</v>
      </c>
      <c r="G241" s="54">
        <f t="shared" si="32"/>
        <v>853.9242450697371</v>
      </c>
      <c r="H241" s="54">
        <f t="shared" si="38"/>
        <v>1097.1257194304249</v>
      </c>
      <c r="I241" s="54">
        <f t="shared" si="36"/>
        <v>2182.840523966271</v>
      </c>
      <c r="J241" s="55"/>
      <c r="K241" s="56"/>
      <c r="L241" s="41"/>
      <c r="M241" s="54">
        <f t="shared" si="35"/>
        <v>908.9624404960783</v>
      </c>
      <c r="N241" s="25">
        <v>23</v>
      </c>
      <c r="O241" s="63">
        <v>0.5</v>
      </c>
      <c r="P241" s="41"/>
      <c r="Q241" s="54">
        <f t="shared" si="33"/>
        <v>55.03819542634119</v>
      </c>
      <c r="R241" s="54">
        <f t="shared" si="37"/>
        <v>85.99863028504762</v>
      </c>
      <c r="S241" s="54">
        <f t="shared" si="34"/>
        <v>1.2034410398823312</v>
      </c>
    </row>
    <row r="242" spans="1:19" ht="12.75">
      <c r="A242" s="39" t="s">
        <v>364</v>
      </c>
      <c r="B242" s="25">
        <v>20</v>
      </c>
      <c r="C242" s="53">
        <f t="shared" si="31"/>
        <v>3545.3999999999996</v>
      </c>
      <c r="D242" s="25">
        <v>24</v>
      </c>
      <c r="E242" s="52">
        <v>-21</v>
      </c>
      <c r="F242" s="54">
        <f t="shared" si="39"/>
        <v>-7.167358990906005</v>
      </c>
      <c r="G242" s="54">
        <f t="shared" si="32"/>
        <v>846.7568860788311</v>
      </c>
      <c r="H242" s="54">
        <f t="shared" si="38"/>
        <v>1113.9076500119672</v>
      </c>
      <c r="I242" s="54">
        <f t="shared" si="36"/>
        <v>2190.213095704126</v>
      </c>
      <c r="J242" s="55"/>
      <c r="K242" s="56"/>
      <c r="L242" s="41"/>
      <c r="M242" s="54">
        <f t="shared" si="35"/>
        <v>907.4342847774847</v>
      </c>
      <c r="N242" s="25">
        <v>23</v>
      </c>
      <c r="O242" s="63">
        <v>0.5</v>
      </c>
      <c r="P242" s="41"/>
      <c r="Q242" s="54">
        <f t="shared" si="33"/>
        <v>60.67739869865352</v>
      </c>
      <c r="R242" s="54">
        <f t="shared" si="37"/>
        <v>93.16598927595362</v>
      </c>
      <c r="S242" s="54">
        <f t="shared" si="34"/>
        <v>1.2034410398823312</v>
      </c>
    </row>
    <row r="243" spans="1:19" ht="12.75">
      <c r="A243" s="39" t="s">
        <v>365</v>
      </c>
      <c r="B243" s="25">
        <v>25.5</v>
      </c>
      <c r="C243" s="53">
        <f t="shared" si="31"/>
        <v>3570.8999999999996</v>
      </c>
      <c r="D243" s="25">
        <v>26</v>
      </c>
      <c r="E243" s="52">
        <v>-25</v>
      </c>
      <c r="F243" s="54">
        <f t="shared" si="39"/>
        <v>-10.776765674387836</v>
      </c>
      <c r="G243" s="54">
        <f t="shared" si="32"/>
        <v>835.9801204044433</v>
      </c>
      <c r="H243" s="54">
        <f t="shared" si="38"/>
        <v>1134.6795431110966</v>
      </c>
      <c r="I243" s="54">
        <f t="shared" si="36"/>
        <v>2201.0595117855555</v>
      </c>
      <c r="J243" s="55"/>
      <c r="K243" s="56"/>
      <c r="L243" s="41"/>
      <c r="M243" s="54">
        <f t="shared" si="35"/>
        <v>905.4858862362778</v>
      </c>
      <c r="N243" s="25">
        <v>23</v>
      </c>
      <c r="O243" s="63">
        <v>0.5</v>
      </c>
      <c r="P243" s="41"/>
      <c r="Q243" s="54">
        <f t="shared" si="33"/>
        <v>69.50576583183454</v>
      </c>
      <c r="R243" s="54">
        <f t="shared" si="37"/>
        <v>103.94275495034151</v>
      </c>
      <c r="S243" s="54">
        <f t="shared" si="34"/>
        <v>1.2034410398823312</v>
      </c>
    </row>
    <row r="244" spans="1:19" ht="12.75">
      <c r="A244" s="39" t="s">
        <v>366</v>
      </c>
      <c r="B244" s="25">
        <v>71</v>
      </c>
      <c r="C244" s="53">
        <f t="shared" si="31"/>
        <v>3641.8999999999996</v>
      </c>
      <c r="D244" s="25">
        <v>26</v>
      </c>
      <c r="E244" s="52">
        <v>-14</v>
      </c>
      <c r="F244" s="54">
        <f t="shared" si="39"/>
        <v>-17.17645458757641</v>
      </c>
      <c r="G244" s="54">
        <f t="shared" si="32"/>
        <v>818.8036658168669</v>
      </c>
      <c r="H244" s="54">
        <f t="shared" si="38"/>
        <v>1194.340896228929</v>
      </c>
      <c r="I244" s="54">
        <f t="shared" si="36"/>
        <v>2232.1080458518204</v>
      </c>
      <c r="J244" s="55"/>
      <c r="K244" s="56"/>
      <c r="L244" s="41" t="s">
        <v>367</v>
      </c>
      <c r="M244" s="54">
        <f t="shared" si="35"/>
        <v>900.0609334352704</v>
      </c>
      <c r="N244" s="25">
        <v>23</v>
      </c>
      <c r="O244" s="63">
        <v>0.5</v>
      </c>
      <c r="P244" s="41"/>
      <c r="Q244" s="54">
        <f t="shared" si="33"/>
        <v>81.25726761840349</v>
      </c>
      <c r="R244" s="54">
        <f t="shared" si="37"/>
        <v>121.11920953791787</v>
      </c>
      <c r="S244" s="54">
        <f t="shared" si="34"/>
        <v>1.2034410398823312</v>
      </c>
    </row>
    <row r="245" spans="1:19" ht="12.75">
      <c r="A245" s="39" t="s">
        <v>368</v>
      </c>
      <c r="B245" s="25">
        <v>23</v>
      </c>
      <c r="C245" s="53">
        <f t="shared" si="31"/>
        <v>3664.8999999999996</v>
      </c>
      <c r="D245" s="25">
        <v>30</v>
      </c>
      <c r="E245" s="52">
        <v>4</v>
      </c>
      <c r="F245" s="54">
        <f t="shared" si="39"/>
        <v>1.604398896114882</v>
      </c>
      <c r="G245" s="54">
        <f t="shared" si="32"/>
        <v>820.4080647129817</v>
      </c>
      <c r="H245" s="54">
        <f t="shared" si="38"/>
        <v>1214.2109598457525</v>
      </c>
      <c r="I245" s="54">
        <f t="shared" si="36"/>
        <v>2243.572595189751</v>
      </c>
      <c r="J245" s="55"/>
      <c r="K245" s="56"/>
      <c r="L245" s="41"/>
      <c r="M245" s="54">
        <f t="shared" si="35"/>
        <v>898.3035543588877</v>
      </c>
      <c r="N245" s="25">
        <v>23</v>
      </c>
      <c r="O245" s="63">
        <v>0.5</v>
      </c>
      <c r="P245" s="41"/>
      <c r="Q245" s="54">
        <f t="shared" si="33"/>
        <v>77.89548964590597</v>
      </c>
      <c r="R245" s="54">
        <f t="shared" si="37"/>
        <v>119.51481064180302</v>
      </c>
      <c r="S245" s="54">
        <f t="shared" si="34"/>
        <v>1.2034410398823312</v>
      </c>
    </row>
    <row r="246" spans="1:19" ht="12.75">
      <c r="A246" s="39" t="s">
        <v>369</v>
      </c>
      <c r="B246" s="25">
        <v>29</v>
      </c>
      <c r="C246" s="53">
        <f t="shared" si="31"/>
        <v>3693.8999999999996</v>
      </c>
      <c r="D246" s="25">
        <v>30</v>
      </c>
      <c r="E246" s="52">
        <v>4.5</v>
      </c>
      <c r="F246" s="54">
        <f t="shared" si="39"/>
        <v>2.2753137761075033</v>
      </c>
      <c r="G246" s="54">
        <f t="shared" si="32"/>
        <v>822.6833784890893</v>
      </c>
      <c r="H246" s="54">
        <f t="shared" si="38"/>
        <v>1239.2482762038449</v>
      </c>
      <c r="I246" s="54">
        <f t="shared" si="36"/>
        <v>2258.070386769519</v>
      </c>
      <c r="J246" s="55"/>
      <c r="K246" s="56"/>
      <c r="L246" s="41"/>
      <c r="M246" s="54">
        <f t="shared" si="35"/>
        <v>896.0877285669269</v>
      </c>
      <c r="N246" s="25">
        <v>23</v>
      </c>
      <c r="O246" s="63">
        <v>0.5</v>
      </c>
      <c r="P246" s="41"/>
      <c r="Q246" s="54">
        <f t="shared" si="33"/>
        <v>73.40435007783765</v>
      </c>
      <c r="R246" s="54">
        <f t="shared" si="37"/>
        <v>117.23949686569551</v>
      </c>
      <c r="S246" s="54">
        <f t="shared" si="34"/>
        <v>1.2034410398823312</v>
      </c>
    </row>
    <row r="247" spans="1:19" ht="12.75">
      <c r="A247" s="39" t="s">
        <v>370</v>
      </c>
      <c r="B247" s="59">
        <v>55</v>
      </c>
      <c r="C247" s="53">
        <f t="shared" si="31"/>
        <v>3748.8999999999996</v>
      </c>
      <c r="D247" s="59">
        <v>30</v>
      </c>
      <c r="E247" s="57">
        <v>1</v>
      </c>
      <c r="F247" s="60">
        <f t="shared" si="39"/>
        <v>0.9598823540505932</v>
      </c>
      <c r="G247" s="54">
        <f t="shared" si="32"/>
        <v>823.6432608431398</v>
      </c>
      <c r="H247" s="54">
        <f t="shared" si="38"/>
        <v>1261.615384435169</v>
      </c>
      <c r="I247" s="54">
        <f t="shared" si="36"/>
        <v>2285.231816135885</v>
      </c>
      <c r="J247" s="44"/>
      <c r="K247" s="61"/>
      <c r="L247" s="70" t="s">
        <v>371</v>
      </c>
      <c r="M247" s="60">
        <f t="shared" si="35"/>
        <v>891.8853003407944</v>
      </c>
      <c r="N247" s="25">
        <v>23</v>
      </c>
      <c r="O247" s="63">
        <v>0.5</v>
      </c>
      <c r="P247" s="39"/>
      <c r="Q247" s="54">
        <f t="shared" si="33"/>
        <v>68.24203949765456</v>
      </c>
      <c r="R247" s="54">
        <f t="shared" si="37"/>
        <v>116.27961451164492</v>
      </c>
      <c r="S247" s="54">
        <f t="shared" si="34"/>
        <v>1.2034410398823312</v>
      </c>
    </row>
    <row r="248" spans="1:19" ht="12.75">
      <c r="A248" s="39" t="s">
        <v>372</v>
      </c>
      <c r="B248" s="25">
        <v>56</v>
      </c>
      <c r="C248" s="53">
        <f t="shared" si="31"/>
        <v>3804.8999999999996</v>
      </c>
      <c r="D248" s="25">
        <v>66</v>
      </c>
      <c r="E248" s="52">
        <v>-9</v>
      </c>
      <c r="F248" s="54">
        <f t="shared" si="39"/>
        <v>-8.760330042252928</v>
      </c>
      <c r="G248" s="54">
        <f t="shared" si="32"/>
        <v>814.8829308008869</v>
      </c>
      <c r="H248" s="54">
        <f t="shared" si="38"/>
        <v>1271.2199601402133</v>
      </c>
      <c r="I248" s="54">
        <f t="shared" si="36"/>
        <v>2336.3591973601315</v>
      </c>
      <c r="J248" s="55"/>
      <c r="K248" s="56"/>
      <c r="L248" s="70" t="s">
        <v>373</v>
      </c>
      <c r="M248" s="54">
        <f t="shared" si="35"/>
        <v>887.6064643287323</v>
      </c>
      <c r="N248" s="25">
        <v>23</v>
      </c>
      <c r="O248" s="63">
        <v>0.5</v>
      </c>
      <c r="P248" s="41"/>
      <c r="Q248" s="54">
        <f t="shared" si="33"/>
        <v>72.72353352784535</v>
      </c>
      <c r="R248" s="54">
        <f t="shared" si="37"/>
        <v>125.03994455389784</v>
      </c>
      <c r="S248" s="54">
        <f t="shared" si="34"/>
        <v>1.2034410398823312</v>
      </c>
    </row>
    <row r="249" spans="1:19" ht="12.75">
      <c r="A249" s="39" t="s">
        <v>374</v>
      </c>
      <c r="B249" s="25">
        <v>52</v>
      </c>
      <c r="C249" s="53">
        <f t="shared" si="31"/>
        <v>3856.8999999999996</v>
      </c>
      <c r="D249" s="25">
        <v>80</v>
      </c>
      <c r="E249" s="52">
        <v>-2</v>
      </c>
      <c r="F249" s="54">
        <f t="shared" si="39"/>
        <v>-1.8147738285300503</v>
      </c>
      <c r="G249" s="54">
        <f t="shared" si="32"/>
        <v>813.0681569723569</v>
      </c>
      <c r="H249" s="54">
        <f t="shared" si="38"/>
        <v>1273.0336284575606</v>
      </c>
      <c r="I249" s="54">
        <f t="shared" si="36"/>
        <v>2387.5516521276827</v>
      </c>
      <c r="J249" s="55"/>
      <c r="K249" s="56"/>
      <c r="L249" s="70" t="s">
        <v>375</v>
      </c>
      <c r="M249" s="54">
        <f t="shared" si="35"/>
        <v>883.6332594603888</v>
      </c>
      <c r="N249" s="25">
        <v>23</v>
      </c>
      <c r="O249" s="63">
        <v>0.5</v>
      </c>
      <c r="P249" s="41"/>
      <c r="Q249" s="54">
        <f t="shared" si="33"/>
        <v>70.56510248803193</v>
      </c>
      <c r="R249" s="54">
        <f t="shared" si="37"/>
        <v>126.8547183824279</v>
      </c>
      <c r="S249" s="54">
        <f t="shared" si="34"/>
        <v>1.2034410398823312</v>
      </c>
    </row>
    <row r="250" spans="1:19" ht="12.75">
      <c r="A250" s="39" t="s">
        <v>376</v>
      </c>
      <c r="B250" s="25">
        <v>19</v>
      </c>
      <c r="C250" s="53">
        <f t="shared" si="31"/>
        <v>3875.8999999999996</v>
      </c>
      <c r="D250" s="25">
        <v>88</v>
      </c>
      <c r="E250" s="52">
        <v>-1.5</v>
      </c>
      <c r="F250" s="54">
        <f t="shared" si="39"/>
        <v>-0.49736201784958983</v>
      </c>
      <c r="G250" s="54">
        <f t="shared" si="32"/>
        <v>812.5707949545073</v>
      </c>
      <c r="H250" s="54">
        <f t="shared" si="38"/>
        <v>1276.982596906367</v>
      </c>
      <c r="I250" s="54">
        <f t="shared" si="36"/>
        <v>2406.467821148444</v>
      </c>
      <c r="J250" s="55"/>
      <c r="K250" s="56"/>
      <c r="L250" s="70" t="s">
        <v>377</v>
      </c>
      <c r="M250" s="54">
        <f t="shared" si="35"/>
        <v>882.1815115277249</v>
      </c>
      <c r="N250" s="25">
        <v>23</v>
      </c>
      <c r="O250" s="63">
        <v>0.5</v>
      </c>
      <c r="P250" s="41"/>
      <c r="Q250" s="54">
        <f t="shared" si="33"/>
        <v>69.61071657321759</v>
      </c>
      <c r="R250" s="54">
        <f t="shared" si="37"/>
        <v>127.35208040027749</v>
      </c>
      <c r="S250" s="54">
        <f t="shared" si="34"/>
        <v>1.2034410398823312</v>
      </c>
    </row>
    <row r="251" spans="1:19" ht="12.75">
      <c r="A251" s="39" t="s">
        <v>378</v>
      </c>
      <c r="B251" s="25">
        <v>23</v>
      </c>
      <c r="C251" s="53">
        <f t="shared" si="31"/>
        <v>3898.8999999999996</v>
      </c>
      <c r="D251" s="25">
        <v>78</v>
      </c>
      <c r="E251" s="52">
        <v>-5</v>
      </c>
      <c r="F251" s="54">
        <f t="shared" si="39"/>
        <v>-2.0045820831961376</v>
      </c>
      <c r="G251" s="54">
        <f t="shared" si="32"/>
        <v>810.5662128713111</v>
      </c>
      <c r="H251" s="54">
        <f t="shared" si="38"/>
        <v>1294.0098864126296</v>
      </c>
      <c r="I251" s="54">
        <f t="shared" si="36"/>
        <v>2428.951511160258</v>
      </c>
      <c r="J251" s="55"/>
      <c r="K251" s="56"/>
      <c r="L251" s="41"/>
      <c r="M251" s="54">
        <f t="shared" si="35"/>
        <v>880.4241324513422</v>
      </c>
      <c r="N251" s="25">
        <v>23</v>
      </c>
      <c r="O251" s="63">
        <v>0.5</v>
      </c>
      <c r="P251" s="41"/>
      <c r="Q251" s="54">
        <f t="shared" si="33"/>
        <v>69.85791958003108</v>
      </c>
      <c r="R251" s="54">
        <f t="shared" si="37"/>
        <v>129.35666248347366</v>
      </c>
      <c r="S251" s="54">
        <f t="shared" si="34"/>
        <v>1.2034410398823312</v>
      </c>
    </row>
    <row r="252" spans="1:19" ht="12.75">
      <c r="A252" s="39" t="s">
        <v>379</v>
      </c>
      <c r="B252" s="25">
        <v>17.5</v>
      </c>
      <c r="C252" s="53">
        <f t="shared" si="31"/>
        <v>3916.3999999999996</v>
      </c>
      <c r="D252" s="25">
        <v>42</v>
      </c>
      <c r="E252" s="52">
        <v>2</v>
      </c>
      <c r="F252" s="54">
        <f t="shared" si="39"/>
        <v>0.610741192293767</v>
      </c>
      <c r="G252" s="54">
        <f t="shared" si="32"/>
        <v>811.1769540636049</v>
      </c>
      <c r="H252" s="54">
        <f t="shared" si="38"/>
        <v>1305.2518171273691</v>
      </c>
      <c r="I252" s="54">
        <f t="shared" si="36"/>
        <v>2440.6394556609366</v>
      </c>
      <c r="J252" s="55"/>
      <c r="K252" s="56"/>
      <c r="L252" s="41" t="s">
        <v>319</v>
      </c>
      <c r="M252" s="54">
        <f t="shared" si="35"/>
        <v>879.0869961975727</v>
      </c>
      <c r="N252" s="25">
        <v>23</v>
      </c>
      <c r="O252" s="63">
        <v>0.5</v>
      </c>
      <c r="P252" s="41"/>
      <c r="Q252" s="54">
        <f t="shared" si="33"/>
        <v>67.91004213396786</v>
      </c>
      <c r="R252" s="54">
        <f t="shared" si="37"/>
        <v>128.7459212911799</v>
      </c>
      <c r="S252" s="54">
        <f t="shared" si="34"/>
        <v>1.2034410398823312</v>
      </c>
    </row>
    <row r="253" spans="1:19" ht="12.75">
      <c r="A253" s="39" t="s">
        <v>380</v>
      </c>
      <c r="B253" s="25">
        <v>13</v>
      </c>
      <c r="C253" s="53">
        <f t="shared" si="31"/>
        <v>3929.3999999999996</v>
      </c>
      <c r="D253" s="25">
        <v>50</v>
      </c>
      <c r="E253" s="52">
        <v>-3.5</v>
      </c>
      <c r="F253" s="54">
        <f t="shared" si="39"/>
        <v>-0.7936310139531394</v>
      </c>
      <c r="G253" s="54">
        <f t="shared" si="32"/>
        <v>810.3833230496517</v>
      </c>
      <c r="H253" s="54">
        <f t="shared" si="38"/>
        <v>1315.1918201329609</v>
      </c>
      <c r="I253" s="54">
        <f t="shared" si="36"/>
        <v>2450.5601380265275</v>
      </c>
      <c r="J253" s="55"/>
      <c r="K253" s="56"/>
      <c r="L253" s="41"/>
      <c r="M253" s="54">
        <f t="shared" si="35"/>
        <v>878.0936949804868</v>
      </c>
      <c r="N253" s="25">
        <v>23</v>
      </c>
      <c r="O253" s="63">
        <v>0.5</v>
      </c>
      <c r="P253" s="41"/>
      <c r="Q253" s="54">
        <f t="shared" si="33"/>
        <v>67.7103719308351</v>
      </c>
      <c r="R253" s="54">
        <f t="shared" si="37"/>
        <v>129.53955230513304</v>
      </c>
      <c r="S253" s="54">
        <f t="shared" si="34"/>
        <v>1.2034410398823312</v>
      </c>
    </row>
    <row r="254" spans="1:19" ht="12.75">
      <c r="A254" s="39" t="s">
        <v>381</v>
      </c>
      <c r="B254" s="25">
        <v>19</v>
      </c>
      <c r="C254" s="53">
        <f t="shared" si="31"/>
        <v>3948.3999999999996</v>
      </c>
      <c r="D254" s="25">
        <v>40</v>
      </c>
      <c r="E254" s="52">
        <v>-5</v>
      </c>
      <c r="F254" s="54">
        <f t="shared" si="39"/>
        <v>-1.655959112205505</v>
      </c>
      <c r="G254" s="54">
        <f t="shared" si="32"/>
        <v>808.7273639374462</v>
      </c>
      <c r="H254" s="54">
        <f t="shared" si="38"/>
        <v>1331.5836885305544</v>
      </c>
      <c r="I254" s="54">
        <f t="shared" si="36"/>
        <v>2462.587560236158</v>
      </c>
      <c r="J254" s="55"/>
      <c r="K254" s="56"/>
      <c r="L254" s="41"/>
      <c r="M254" s="54">
        <f t="shared" si="35"/>
        <v>876.6419470478229</v>
      </c>
      <c r="N254" s="25">
        <v>23</v>
      </c>
      <c r="O254" s="63">
        <v>0.5</v>
      </c>
      <c r="P254" s="41"/>
      <c r="Q254" s="54">
        <f t="shared" si="33"/>
        <v>67.91458311037673</v>
      </c>
      <c r="R254" s="54">
        <f t="shared" si="37"/>
        <v>131.1955114173386</v>
      </c>
      <c r="S254" s="54">
        <f t="shared" si="34"/>
        <v>1.2034410398823312</v>
      </c>
    </row>
    <row r="255" spans="1:19" ht="12.75">
      <c r="A255" s="39" t="s">
        <v>382</v>
      </c>
      <c r="B255" s="25">
        <v>17</v>
      </c>
      <c r="C255" s="53">
        <f t="shared" si="31"/>
        <v>3965.3999999999996</v>
      </c>
      <c r="D255" s="25">
        <v>30</v>
      </c>
      <c r="E255" s="52">
        <v>-10</v>
      </c>
      <c r="F255" s="54">
        <f t="shared" si="39"/>
        <v>-2.952019020337816</v>
      </c>
      <c r="G255" s="54">
        <f t="shared" si="32"/>
        <v>805.7753449171083</v>
      </c>
      <c r="H255" s="54">
        <f t="shared" si="38"/>
        <v>1347.3157703633258</v>
      </c>
      <c r="I255" s="54">
        <f t="shared" si="36"/>
        <v>2471.0552151699376</v>
      </c>
      <c r="J255" s="55"/>
      <c r="K255" s="56"/>
      <c r="L255" s="70" t="s">
        <v>383</v>
      </c>
      <c r="M255" s="54">
        <f t="shared" si="35"/>
        <v>875.3430146870184</v>
      </c>
      <c r="N255" s="25">
        <v>23</v>
      </c>
      <c r="O255" s="63">
        <v>0.5</v>
      </c>
      <c r="P255" s="41"/>
      <c r="Q255" s="54">
        <f t="shared" si="33"/>
        <v>69.56766976991003</v>
      </c>
      <c r="R255" s="54">
        <f t="shared" si="37"/>
        <v>134.14753043767644</v>
      </c>
      <c r="S255" s="54">
        <f t="shared" si="34"/>
        <v>1.2034410398823312</v>
      </c>
    </row>
    <row r="256" spans="1:19" ht="12.75">
      <c r="A256" s="39" t="s">
        <v>384</v>
      </c>
      <c r="B256" s="25">
        <v>16</v>
      </c>
      <c r="C256" s="53">
        <f t="shared" si="31"/>
        <v>3981.3999999999996</v>
      </c>
      <c r="D256" s="25">
        <v>20</v>
      </c>
      <c r="E256" s="52">
        <v>-5</v>
      </c>
      <c r="F256" s="54">
        <f t="shared" si="39"/>
        <v>-1.3944918839625307</v>
      </c>
      <c r="G256" s="54">
        <f t="shared" si="32"/>
        <v>804.3808530331457</v>
      </c>
      <c r="H256" s="54">
        <f t="shared" si="38"/>
        <v>1359.52584096713</v>
      </c>
      <c r="I256" s="54">
        <f t="shared" si="36"/>
        <v>2476.5200378356335</v>
      </c>
      <c r="J256" s="55"/>
      <c r="K256" s="56"/>
      <c r="L256" s="41"/>
      <c r="M256" s="54">
        <f t="shared" si="35"/>
        <v>874.1204901121434</v>
      </c>
      <c r="N256" s="25">
        <v>23</v>
      </c>
      <c r="O256" s="63">
        <v>0.5</v>
      </c>
      <c r="P256" s="41"/>
      <c r="Q256" s="54">
        <f t="shared" si="33"/>
        <v>69.7396370789977</v>
      </c>
      <c r="R256" s="54">
        <f t="shared" si="37"/>
        <v>135.54202232163902</v>
      </c>
      <c r="S256" s="54">
        <f t="shared" si="34"/>
        <v>1.2034410398823312</v>
      </c>
    </row>
    <row r="257" spans="1:19" ht="12.75">
      <c r="A257" s="39" t="s">
        <v>385</v>
      </c>
      <c r="B257" s="25">
        <v>28</v>
      </c>
      <c r="C257" s="53">
        <f t="shared" si="31"/>
        <v>4009.3999999999996</v>
      </c>
      <c r="D257" s="25">
        <v>40</v>
      </c>
      <c r="E257" s="52">
        <v>-3</v>
      </c>
      <c r="F257" s="54">
        <f t="shared" si="39"/>
        <v>-1.465406774802427</v>
      </c>
      <c r="G257" s="54">
        <f t="shared" si="32"/>
        <v>802.9154462583433</v>
      </c>
      <c r="H257" s="54">
        <f t="shared" si="38"/>
        <v>1380.9456899304605</v>
      </c>
      <c r="I257" s="54">
        <f t="shared" si="36"/>
        <v>2494.5180909068567</v>
      </c>
      <c r="J257" s="55"/>
      <c r="K257" s="56"/>
      <c r="L257" s="41"/>
      <c r="M257" s="54">
        <f t="shared" si="35"/>
        <v>871.9810721061124</v>
      </c>
      <c r="N257" s="25">
        <v>23</v>
      </c>
      <c r="O257" s="63">
        <v>0.5</v>
      </c>
      <c r="P257" s="41"/>
      <c r="Q257" s="54">
        <f t="shared" si="33"/>
        <v>69.06562584776907</v>
      </c>
      <c r="R257" s="54">
        <f t="shared" si="37"/>
        <v>137.00742909644146</v>
      </c>
      <c r="S257" s="54">
        <f t="shared" si="34"/>
        <v>1.2034410398823312</v>
      </c>
    </row>
    <row r="258" spans="1:19" ht="12.75">
      <c r="A258" s="39" t="s">
        <v>386</v>
      </c>
      <c r="B258" s="25">
        <v>13</v>
      </c>
      <c r="C258" s="53">
        <f t="shared" si="31"/>
        <v>4022.3999999999996</v>
      </c>
      <c r="D258" s="25">
        <v>40</v>
      </c>
      <c r="E258" s="52">
        <v>0</v>
      </c>
      <c r="F258" s="54">
        <f t="shared" si="39"/>
        <v>0</v>
      </c>
      <c r="G258" s="54">
        <f t="shared" si="32"/>
        <v>802.9154462583433</v>
      </c>
      <c r="H258" s="54">
        <f t="shared" si="38"/>
        <v>1389.3019288563855</v>
      </c>
      <c r="I258" s="54">
        <f t="shared" si="36"/>
        <v>2502.873057137119</v>
      </c>
      <c r="J258" s="55"/>
      <c r="K258" s="56"/>
      <c r="L258" s="41"/>
      <c r="M258" s="54">
        <f t="shared" si="35"/>
        <v>870.9877708890265</v>
      </c>
      <c r="N258" s="25">
        <v>23</v>
      </c>
      <c r="O258" s="63">
        <v>0.5</v>
      </c>
      <c r="P258" s="41"/>
      <c r="Q258" s="54">
        <f t="shared" si="33"/>
        <v>68.07232463068317</v>
      </c>
      <c r="R258" s="54">
        <f t="shared" si="37"/>
        <v>137.00742909644146</v>
      </c>
      <c r="S258" s="54">
        <f t="shared" si="34"/>
        <v>1.2034410398823312</v>
      </c>
    </row>
    <row r="259" spans="1:19" ht="12.75">
      <c r="A259" s="39" t="s">
        <v>387</v>
      </c>
      <c r="B259" s="25">
        <v>20.5</v>
      </c>
      <c r="C259" s="53">
        <f t="shared" si="31"/>
        <v>4042.8999999999996</v>
      </c>
      <c r="D259" s="25">
        <v>50</v>
      </c>
      <c r="E259" s="52">
        <v>-1</v>
      </c>
      <c r="F259" s="54">
        <f t="shared" si="39"/>
        <v>-0.35777433196431196</v>
      </c>
      <c r="G259" s="54">
        <f t="shared" si="32"/>
        <v>802.557671926379</v>
      </c>
      <c r="H259" s="54">
        <f t="shared" si="38"/>
        <v>1402.4770679117992</v>
      </c>
      <c r="I259" s="54">
        <f t="shared" si="36"/>
        <v>2518.5715868829434</v>
      </c>
      <c r="J259" s="55"/>
      <c r="K259" s="56"/>
      <c r="L259" s="41" t="s">
        <v>388</v>
      </c>
      <c r="M259" s="54">
        <f t="shared" si="35"/>
        <v>869.421411277468</v>
      </c>
      <c r="N259" s="25">
        <v>23</v>
      </c>
      <c r="O259" s="63">
        <v>0.5</v>
      </c>
      <c r="P259" s="41"/>
      <c r="Q259" s="54">
        <f t="shared" si="33"/>
        <v>66.86373935108895</v>
      </c>
      <c r="R259" s="54">
        <f t="shared" si="37"/>
        <v>137.36520342840572</v>
      </c>
      <c r="S259" s="54">
        <f t="shared" si="34"/>
        <v>1.2034410398823312</v>
      </c>
    </row>
    <row r="260" spans="1:19" ht="12.75">
      <c r="A260" s="39" t="s">
        <v>389</v>
      </c>
      <c r="B260" s="25">
        <v>14</v>
      </c>
      <c r="C260" s="53">
        <f t="shared" si="31"/>
        <v>4056.8999999999996</v>
      </c>
      <c r="D260" s="25">
        <v>50</v>
      </c>
      <c r="E260" s="52">
        <v>-1.5</v>
      </c>
      <c r="F260" s="54">
        <f t="shared" si="39"/>
        <v>-0.3664772763102241</v>
      </c>
      <c r="G260" s="54">
        <f t="shared" si="32"/>
        <v>802.1911946500688</v>
      </c>
      <c r="H260" s="54">
        <f t="shared" si="38"/>
        <v>1411.4730107057726</v>
      </c>
      <c r="I260" s="54">
        <f t="shared" si="36"/>
        <v>2529.2700844459387</v>
      </c>
      <c r="J260" s="55"/>
      <c r="K260" s="56"/>
      <c r="L260" s="41"/>
      <c r="M260" s="54">
        <f t="shared" si="35"/>
        <v>868.3517022744525</v>
      </c>
      <c r="N260" s="25">
        <v>23</v>
      </c>
      <c r="O260" s="63">
        <v>0.5</v>
      </c>
      <c r="P260" s="41"/>
      <c r="Q260" s="54">
        <f t="shared" si="33"/>
        <v>66.16050762438363</v>
      </c>
      <c r="R260" s="54">
        <f t="shared" si="37"/>
        <v>137.73168070471593</v>
      </c>
      <c r="S260" s="54">
        <f t="shared" si="34"/>
        <v>1.2034410398823312</v>
      </c>
    </row>
    <row r="261" spans="1:19" ht="12.75">
      <c r="A261" s="39" t="s">
        <v>390</v>
      </c>
      <c r="B261" s="25">
        <v>12</v>
      </c>
      <c r="C261" s="53">
        <f t="shared" si="31"/>
        <v>4068.8999999999996</v>
      </c>
      <c r="D261" s="25">
        <v>50</v>
      </c>
      <c r="E261" s="52">
        <v>-4</v>
      </c>
      <c r="F261" s="54">
        <f t="shared" si="39"/>
        <v>-0.8370776849295036</v>
      </c>
      <c r="G261" s="54">
        <f t="shared" si="32"/>
        <v>801.3541169651394</v>
      </c>
      <c r="H261" s="54">
        <f t="shared" si="38"/>
        <v>1402.302869937491</v>
      </c>
      <c r="I261" s="54">
        <f t="shared" si="36"/>
        <v>2538.42029716347</v>
      </c>
      <c r="J261" s="55"/>
      <c r="K261" s="56"/>
      <c r="L261" s="70" t="s">
        <v>391</v>
      </c>
      <c r="M261" s="54">
        <f t="shared" si="35"/>
        <v>867.4348088432963</v>
      </c>
      <c r="N261" s="25">
        <v>23</v>
      </c>
      <c r="O261" s="63">
        <v>0.5</v>
      </c>
      <c r="P261" s="41"/>
      <c r="Q261" s="54">
        <f t="shared" si="33"/>
        <v>66.08069187815693</v>
      </c>
      <c r="R261" s="54">
        <f t="shared" si="37"/>
        <v>138.56875838964538</v>
      </c>
      <c r="S261" s="54">
        <f t="shared" si="34"/>
        <v>1.2034410398823312</v>
      </c>
    </row>
    <row r="262" spans="1:19" ht="12.75">
      <c r="A262" s="39" t="s">
        <v>392</v>
      </c>
      <c r="B262" s="25">
        <v>19</v>
      </c>
      <c r="C262" s="53">
        <f t="shared" si="31"/>
        <v>4087.8999999999996</v>
      </c>
      <c r="D262" s="25">
        <v>140</v>
      </c>
      <c r="E262" s="52">
        <v>-5.5</v>
      </c>
      <c r="F262" s="54">
        <f t="shared" si="39"/>
        <v>-1.8210692978842555</v>
      </c>
      <c r="G262" s="54">
        <f t="shared" si="32"/>
        <v>799.5330476672551</v>
      </c>
      <c r="H262" s="54">
        <f t="shared" si="38"/>
        <v>1387.399594677652</v>
      </c>
      <c r="I262" s="54">
        <f t="shared" si="36"/>
        <v>2550.514406015721</v>
      </c>
      <c r="J262" s="55"/>
      <c r="K262" s="56"/>
      <c r="L262" s="70" t="s">
        <v>393</v>
      </c>
      <c r="M262" s="54">
        <f t="shared" si="35"/>
        <v>865.9830609106324</v>
      </c>
      <c r="N262" s="25">
        <v>23</v>
      </c>
      <c r="O262" s="63">
        <v>0.5</v>
      </c>
      <c r="P262" s="41"/>
      <c r="Q262" s="54">
        <f t="shared" si="33"/>
        <v>66.45001324337727</v>
      </c>
      <c r="R262" s="54">
        <f t="shared" si="37"/>
        <v>140.38982768752965</v>
      </c>
      <c r="S262" s="54">
        <f t="shared" si="34"/>
        <v>1.2034410398823312</v>
      </c>
    </row>
    <row r="263" spans="1:19" ht="12.75">
      <c r="A263" s="39" t="s">
        <v>394</v>
      </c>
      <c r="B263" s="25">
        <v>14</v>
      </c>
      <c r="C263" s="53">
        <f t="shared" si="31"/>
        <v>4101.9</v>
      </c>
      <c r="D263" s="25">
        <v>142</v>
      </c>
      <c r="E263" s="52">
        <v>-8</v>
      </c>
      <c r="F263" s="54">
        <f t="shared" si="39"/>
        <v>-1.9484234134409162</v>
      </c>
      <c r="G263" s="54">
        <f t="shared" si="32"/>
        <v>797.5846242538142</v>
      </c>
      <c r="H263" s="54">
        <f t="shared" si="38"/>
        <v>1374.3719283225028</v>
      </c>
      <c r="I263" s="54">
        <f t="shared" si="36"/>
        <v>2559.002720733564</v>
      </c>
      <c r="J263" s="55"/>
      <c r="K263" s="56"/>
      <c r="L263" s="70" t="s">
        <v>395</v>
      </c>
      <c r="M263" s="54">
        <f t="shared" si="35"/>
        <v>864.9133519076169</v>
      </c>
      <c r="N263" s="25">
        <v>23</v>
      </c>
      <c r="O263" s="63">
        <v>0.5</v>
      </c>
      <c r="P263" s="41"/>
      <c r="Q263" s="54">
        <f t="shared" si="33"/>
        <v>67.32872765380262</v>
      </c>
      <c r="R263" s="54">
        <f t="shared" si="37"/>
        <v>142.33825110097052</v>
      </c>
      <c r="S263" s="54">
        <f t="shared" si="34"/>
        <v>1.2034410398823312</v>
      </c>
    </row>
    <row r="264" spans="1:19" ht="12.75">
      <c r="A264" s="39" t="s">
        <v>396</v>
      </c>
      <c r="B264" s="25">
        <v>10</v>
      </c>
      <c r="C264" s="53">
        <f aca="true" t="shared" si="40" ref="C264:C276">C263+B264</f>
        <v>4111.9</v>
      </c>
      <c r="D264" s="25">
        <v>160</v>
      </c>
      <c r="E264" s="52">
        <v>-10</v>
      </c>
      <c r="F264" s="54">
        <f t="shared" si="39"/>
        <v>-1.7364817766693033</v>
      </c>
      <c r="G264" s="54">
        <f aca="true" t="shared" si="41" ref="G264:G276">G263+F264</f>
        <v>795.848142477145</v>
      </c>
      <c r="H264" s="54">
        <f t="shared" si="38"/>
        <v>1380.7021505380976</v>
      </c>
      <c r="I264" s="54">
        <f t="shared" si="36"/>
        <v>2562.397428503981</v>
      </c>
      <c r="J264" s="55"/>
      <c r="K264" s="56"/>
      <c r="L264" s="41"/>
      <c r="M264" s="54">
        <f t="shared" si="35"/>
        <v>864.1492740483201</v>
      </c>
      <c r="N264" s="25">
        <v>23</v>
      </c>
      <c r="O264" s="63">
        <v>0.5</v>
      </c>
      <c r="P264" s="41"/>
      <c r="Q264" s="54">
        <f aca="true" t="shared" si="42" ref="Q264:Q276">M264-G264</f>
        <v>68.30113157117512</v>
      </c>
      <c r="R264" s="54">
        <f t="shared" si="37"/>
        <v>144.0747328776398</v>
      </c>
      <c r="S264" s="54">
        <f aca="true" t="shared" si="43" ref="S264:S277">(O263/1000)/(3.14159*(N263/2000)*(N263/2000))</f>
        <v>1.2034410398823312</v>
      </c>
    </row>
    <row r="265" spans="1:19" ht="12.75">
      <c r="A265" s="39" t="s">
        <v>397</v>
      </c>
      <c r="B265" s="25">
        <v>24</v>
      </c>
      <c r="C265" s="53">
        <f t="shared" si="40"/>
        <v>4135.9</v>
      </c>
      <c r="D265" s="25">
        <v>50</v>
      </c>
      <c r="E265" s="52">
        <v>-7</v>
      </c>
      <c r="F265" s="54">
        <f t="shared" si="39"/>
        <v>-2.9248642417235393</v>
      </c>
      <c r="G265" s="54">
        <f t="shared" si="41"/>
        <v>792.9232782354214</v>
      </c>
      <c r="H265" s="54">
        <f t="shared" si="38"/>
        <v>1379.8708058705868</v>
      </c>
      <c r="I265" s="54">
        <f t="shared" si="36"/>
        <v>2580.3807373221957</v>
      </c>
      <c r="J265" s="55"/>
      <c r="K265" s="56"/>
      <c r="L265" s="41" t="s">
        <v>398</v>
      </c>
      <c r="M265" s="54">
        <f aca="true" t="shared" si="44" ref="M265:M276">M264-(10.9*B265*(O265/1000)^1.85)/(150^1.85*(N265/1000)^4.87)</f>
        <v>862.3154871860078</v>
      </c>
      <c r="N265" s="25">
        <v>23</v>
      </c>
      <c r="O265" s="63">
        <v>0.5</v>
      </c>
      <c r="P265" s="41"/>
      <c r="Q265" s="54">
        <f t="shared" si="42"/>
        <v>69.39220895058634</v>
      </c>
      <c r="R265" s="54">
        <f t="shared" si="37"/>
        <v>146.99959711936333</v>
      </c>
      <c r="S265" s="54">
        <f t="shared" si="43"/>
        <v>1.2034410398823312</v>
      </c>
    </row>
    <row r="266" spans="1:19" ht="12.75">
      <c r="A266" s="39" t="s">
        <v>399</v>
      </c>
      <c r="B266" s="25">
        <v>15</v>
      </c>
      <c r="C266" s="53">
        <f t="shared" si="40"/>
        <v>4150.9</v>
      </c>
      <c r="D266" s="25">
        <v>92</v>
      </c>
      <c r="E266" s="52">
        <v>-12</v>
      </c>
      <c r="F266" s="54">
        <f t="shared" si="39"/>
        <v>-3.11867536226639</v>
      </c>
      <c r="G266" s="54">
        <f t="shared" si="41"/>
        <v>789.8046028731551</v>
      </c>
      <c r="H266" s="54">
        <f t="shared" si="38"/>
        <v>1377.323002645236</v>
      </c>
      <c r="I266" s="54">
        <f t="shared" si="36"/>
        <v>2595.1205763508096</v>
      </c>
      <c r="J266" s="55"/>
      <c r="K266" s="56"/>
      <c r="L266" s="41"/>
      <c r="M266" s="54">
        <f t="shared" si="44"/>
        <v>861.1693703970626</v>
      </c>
      <c r="N266" s="25">
        <v>23</v>
      </c>
      <c r="O266" s="63">
        <v>0.5</v>
      </c>
      <c r="P266" s="41"/>
      <c r="Q266" s="54">
        <f t="shared" si="42"/>
        <v>71.36476752390752</v>
      </c>
      <c r="R266" s="54">
        <f t="shared" si="37"/>
        <v>150.11827248162967</v>
      </c>
      <c r="S266" s="54">
        <f t="shared" si="43"/>
        <v>1.2034410398823312</v>
      </c>
    </row>
    <row r="267" spans="1:19" ht="12.75">
      <c r="A267" s="39" t="s">
        <v>400</v>
      </c>
      <c r="B267" s="25">
        <v>24</v>
      </c>
      <c r="C267" s="53">
        <f t="shared" si="40"/>
        <v>4174.9</v>
      </c>
      <c r="D267" s="25">
        <v>100</v>
      </c>
      <c r="E267" s="52">
        <v>-10.5</v>
      </c>
      <c r="F267" s="54">
        <f t="shared" si="39"/>
        <v>-4.373652611811539</v>
      </c>
      <c r="G267" s="54">
        <f t="shared" si="41"/>
        <v>785.4309502613436</v>
      </c>
      <c r="H267" s="54">
        <f t="shared" si="38"/>
        <v>1373.225232496103</v>
      </c>
      <c r="I267" s="54">
        <f t="shared" si="36"/>
        <v>2618.195709399927</v>
      </c>
      <c r="J267" s="55"/>
      <c r="K267" s="56"/>
      <c r="L267" s="41"/>
      <c r="M267" s="54">
        <f t="shared" si="44"/>
        <v>859.3355835347503</v>
      </c>
      <c r="N267" s="25">
        <v>23</v>
      </c>
      <c r="O267" s="63">
        <v>0.5</v>
      </c>
      <c r="P267" s="41"/>
      <c r="Q267" s="54">
        <f t="shared" si="42"/>
        <v>73.90463327340672</v>
      </c>
      <c r="R267" s="54">
        <f t="shared" si="37"/>
        <v>154.49192509344118</v>
      </c>
      <c r="S267" s="54">
        <f t="shared" si="43"/>
        <v>1.2034410398823312</v>
      </c>
    </row>
    <row r="268" spans="1:19" ht="12.75">
      <c r="A268" s="39" t="s">
        <v>401</v>
      </c>
      <c r="B268" s="25">
        <v>19</v>
      </c>
      <c r="C268" s="53">
        <f t="shared" si="40"/>
        <v>4193.9</v>
      </c>
      <c r="D268" s="25">
        <v>100</v>
      </c>
      <c r="E268" s="52">
        <v>-12.5</v>
      </c>
      <c r="F268" s="54">
        <f t="shared" si="39"/>
        <v>-4.112352664823955</v>
      </c>
      <c r="G268" s="54">
        <f t="shared" si="41"/>
        <v>781.3185975965197</v>
      </c>
      <c r="H268" s="54">
        <f t="shared" si="38"/>
        <v>1370.0041240686053</v>
      </c>
      <c r="I268" s="54">
        <f aca="true" t="shared" si="45" ref="I268:I275">(COS(E269*PI()/180)*B268)*SIN((D268)*(PI()/180))+I267</f>
        <v>2636.136518464074</v>
      </c>
      <c r="J268" s="55"/>
      <c r="K268" s="56"/>
      <c r="L268" s="41" t="s">
        <v>402</v>
      </c>
      <c r="M268" s="54">
        <f t="shared" si="44"/>
        <v>857.8838356020864</v>
      </c>
      <c r="N268" s="25">
        <v>23</v>
      </c>
      <c r="O268" s="63">
        <v>0.5</v>
      </c>
      <c r="P268" s="41"/>
      <c r="Q268" s="54">
        <f t="shared" si="42"/>
        <v>76.5652380055667</v>
      </c>
      <c r="R268" s="54">
        <f t="shared" si="37"/>
        <v>158.60427775826508</v>
      </c>
      <c r="S268" s="54">
        <f t="shared" si="43"/>
        <v>1.2034410398823312</v>
      </c>
    </row>
    <row r="269" spans="1:19" ht="12.75">
      <c r="A269" s="39" t="s">
        <v>403</v>
      </c>
      <c r="B269" s="59">
        <v>19</v>
      </c>
      <c r="C269" s="53">
        <f t="shared" si="40"/>
        <v>4212.9</v>
      </c>
      <c r="D269" s="25">
        <v>100</v>
      </c>
      <c r="E269" s="57">
        <v>-16.5</v>
      </c>
      <c r="F269" s="60">
        <f t="shared" si="39"/>
        <v>-5.3962915493745305</v>
      </c>
      <c r="G269" s="54">
        <f t="shared" si="41"/>
        <v>775.9223060471452</v>
      </c>
      <c r="H269" s="54">
        <f t="shared" si="38"/>
        <v>1360.8953365873574</v>
      </c>
      <c r="I269" s="54">
        <f t="shared" si="45"/>
        <v>2654.0302688844563</v>
      </c>
      <c r="J269" s="44"/>
      <c r="K269" s="61"/>
      <c r="L269" s="39" t="s">
        <v>319</v>
      </c>
      <c r="M269" s="60">
        <f t="shared" si="44"/>
        <v>856.4320876694225</v>
      </c>
      <c r="N269" s="25">
        <v>23</v>
      </c>
      <c r="O269" s="63">
        <v>0.5</v>
      </c>
      <c r="P269" s="39"/>
      <c r="Q269" s="54">
        <f t="shared" si="42"/>
        <v>80.50978162227727</v>
      </c>
      <c r="R269" s="54">
        <f t="shared" si="37"/>
        <v>164.00056930763958</v>
      </c>
      <c r="S269" s="54">
        <f t="shared" si="43"/>
        <v>1.2034410398823312</v>
      </c>
    </row>
    <row r="270" spans="1:19" ht="12.75">
      <c r="A270" s="39" t="s">
        <v>404</v>
      </c>
      <c r="B270" s="25">
        <v>33</v>
      </c>
      <c r="C270" s="53">
        <f t="shared" si="40"/>
        <v>4245.9</v>
      </c>
      <c r="D270" s="25">
        <v>120</v>
      </c>
      <c r="E270" s="52">
        <v>-17</v>
      </c>
      <c r="F270" s="54">
        <f t="shared" si="39"/>
        <v>-9.648266255850313</v>
      </c>
      <c r="G270" s="54">
        <f t="shared" si="41"/>
        <v>766.2740397912949</v>
      </c>
      <c r="H270" s="54">
        <f t="shared" si="38"/>
        <v>1345.1163081139673</v>
      </c>
      <c r="I270" s="54">
        <f t="shared" si="45"/>
        <v>2681.635306907804</v>
      </c>
      <c r="J270" s="55"/>
      <c r="K270" s="56"/>
      <c r="L270" s="41" t="s">
        <v>405</v>
      </c>
      <c r="M270" s="54">
        <f t="shared" si="44"/>
        <v>853.910630733743</v>
      </c>
      <c r="N270" s="25">
        <v>23</v>
      </c>
      <c r="O270" s="63">
        <v>0.5</v>
      </c>
      <c r="P270" s="41"/>
      <c r="Q270" s="54">
        <f t="shared" si="42"/>
        <v>87.63659094244815</v>
      </c>
      <c r="R270" s="54">
        <f t="shared" si="37"/>
        <v>173.6488355634899</v>
      </c>
      <c r="S270" s="54">
        <f t="shared" si="43"/>
        <v>1.2034410398823312</v>
      </c>
    </row>
    <row r="271" spans="1:19" ht="12.75">
      <c r="A271" s="39" t="s">
        <v>406</v>
      </c>
      <c r="B271" s="25">
        <v>47</v>
      </c>
      <c r="C271" s="53">
        <f t="shared" si="40"/>
        <v>4292.9</v>
      </c>
      <c r="D271" s="25">
        <v>120</v>
      </c>
      <c r="E271" s="52">
        <v>-15</v>
      </c>
      <c r="F271" s="54">
        <f t="shared" si="39"/>
        <v>-12.164495119818476</v>
      </c>
      <c r="G271" s="54">
        <f t="shared" si="41"/>
        <v>754.1095446714763</v>
      </c>
      <c r="H271" s="54">
        <f t="shared" si="38"/>
        <v>1337.232938917631</v>
      </c>
      <c r="I271" s="54">
        <f t="shared" si="45"/>
        <v>2722.1155245302166</v>
      </c>
      <c r="J271" s="55"/>
      <c r="K271" s="56"/>
      <c r="L271" s="70" t="s">
        <v>407</v>
      </c>
      <c r="M271" s="54">
        <f t="shared" si="44"/>
        <v>850.319464795048</v>
      </c>
      <c r="N271" s="25">
        <v>23</v>
      </c>
      <c r="O271" s="63">
        <v>0.5</v>
      </c>
      <c r="P271" s="41"/>
      <c r="Q271" s="54">
        <f t="shared" si="42"/>
        <v>96.20992012357169</v>
      </c>
      <c r="R271" s="54">
        <f t="shared" si="37"/>
        <v>185.81333068330844</v>
      </c>
      <c r="S271" s="54">
        <f t="shared" si="43"/>
        <v>1.2034410398823312</v>
      </c>
    </row>
    <row r="272" spans="1:19" ht="12.75">
      <c r="A272" s="39" t="s">
        <v>408</v>
      </c>
      <c r="B272" s="25">
        <v>31.5</v>
      </c>
      <c r="C272" s="53">
        <f t="shared" si="40"/>
        <v>4324.4</v>
      </c>
      <c r="D272" s="25">
        <v>100</v>
      </c>
      <c r="E272" s="52">
        <v>-6</v>
      </c>
      <c r="F272" s="54">
        <f t="shared" si="39"/>
        <v>-3.2926465929310837</v>
      </c>
      <c r="G272" s="54">
        <f t="shared" si="41"/>
        <v>750.8168980785453</v>
      </c>
      <c r="H272" s="54">
        <f t="shared" si="38"/>
        <v>1326.5183235000081</v>
      </c>
      <c r="I272" s="54">
        <f t="shared" si="45"/>
        <v>2752.341891144477</v>
      </c>
      <c r="J272" s="55"/>
      <c r="K272" s="56"/>
      <c r="L272" s="41"/>
      <c r="M272" s="54">
        <f t="shared" si="44"/>
        <v>847.912619538263</v>
      </c>
      <c r="N272" s="25">
        <v>23</v>
      </c>
      <c r="O272" s="63">
        <v>0.5</v>
      </c>
      <c r="P272" s="41"/>
      <c r="Q272" s="54">
        <f t="shared" si="42"/>
        <v>97.09572145971777</v>
      </c>
      <c r="R272" s="54">
        <f t="shared" si="37"/>
        <v>189.1059772762395</v>
      </c>
      <c r="S272" s="54">
        <f t="shared" si="43"/>
        <v>1.2034410398823312</v>
      </c>
    </row>
    <row r="273" spans="1:19" ht="12.75">
      <c r="A273" s="39" t="s">
        <v>409</v>
      </c>
      <c r="B273" s="25">
        <v>45.5</v>
      </c>
      <c r="C273" s="53">
        <f t="shared" si="40"/>
        <v>4369.9</v>
      </c>
      <c r="D273" s="25">
        <v>110</v>
      </c>
      <c r="E273" s="52">
        <v>-13</v>
      </c>
      <c r="F273" s="54">
        <f t="shared" si="39"/>
        <v>-10.235272972645857</v>
      </c>
      <c r="G273" s="54">
        <f t="shared" si="41"/>
        <v>740.5816251058994</v>
      </c>
      <c r="H273" s="54">
        <f t="shared" si="38"/>
        <v>1311.3552578909491</v>
      </c>
      <c r="I273" s="54">
        <f t="shared" si="45"/>
        <v>2794.5715079053325</v>
      </c>
      <c r="J273" s="55"/>
      <c r="K273" s="56"/>
      <c r="L273" s="41"/>
      <c r="M273" s="54">
        <f t="shared" si="44"/>
        <v>844.4360652784625</v>
      </c>
      <c r="N273" s="25">
        <v>23</v>
      </c>
      <c r="O273" s="63">
        <v>0.5</v>
      </c>
      <c r="P273" s="41"/>
      <c r="Q273" s="54">
        <f t="shared" si="42"/>
        <v>103.85444017256305</v>
      </c>
      <c r="R273" s="54">
        <f t="shared" si="37"/>
        <v>199.34125024888533</v>
      </c>
      <c r="S273" s="54">
        <f t="shared" si="43"/>
        <v>1.2034410398823312</v>
      </c>
    </row>
    <row r="274" spans="1:19" ht="12.75">
      <c r="A274" s="39" t="s">
        <v>410</v>
      </c>
      <c r="B274" s="25">
        <v>42.6</v>
      </c>
      <c r="C274" s="53">
        <f t="shared" si="40"/>
        <v>4412.5</v>
      </c>
      <c r="D274" s="25">
        <v>110</v>
      </c>
      <c r="E274" s="52">
        <v>-9</v>
      </c>
      <c r="F274" s="54">
        <f t="shared" si="39"/>
        <v>-6.664108210713835</v>
      </c>
      <c r="G274" s="54">
        <f t="shared" si="41"/>
        <v>733.9175168951856</v>
      </c>
      <c r="H274" s="54">
        <f t="shared" si="38"/>
        <v>1296.9645813781817</v>
      </c>
      <c r="I274" s="54">
        <f t="shared" si="45"/>
        <v>2834.212835528858</v>
      </c>
      <c r="J274" s="55"/>
      <c r="K274" s="56"/>
      <c r="L274" s="41"/>
      <c r="M274" s="54">
        <f t="shared" si="44"/>
        <v>841.1810935978581</v>
      </c>
      <c r="N274" s="25">
        <v>23</v>
      </c>
      <c r="O274" s="63">
        <v>0.5</v>
      </c>
      <c r="P274" s="41"/>
      <c r="Q274" s="54">
        <f t="shared" si="42"/>
        <v>107.26357670267248</v>
      </c>
      <c r="R274" s="54">
        <f t="shared" si="37"/>
        <v>206.00535845959917</v>
      </c>
      <c r="S274" s="54">
        <f t="shared" si="43"/>
        <v>1.2034410398823312</v>
      </c>
    </row>
    <row r="275" spans="1:19" ht="12.75">
      <c r="A275" s="39" t="s">
        <v>411</v>
      </c>
      <c r="B275" s="25">
        <v>37</v>
      </c>
      <c r="C275" s="53">
        <f t="shared" si="40"/>
        <v>4449.5</v>
      </c>
      <c r="D275" s="25">
        <v>110</v>
      </c>
      <c r="E275" s="52">
        <v>-8</v>
      </c>
      <c r="F275" s="54">
        <f t="shared" si="39"/>
        <v>-5.149404735522421</v>
      </c>
      <c r="G275" s="54">
        <f t="shared" si="41"/>
        <v>728.7681121596631</v>
      </c>
      <c r="H275" s="54">
        <f t="shared" si="38"/>
        <v>1284.4329911865143</v>
      </c>
      <c r="I275" s="54">
        <f t="shared" si="45"/>
        <v>2868.5995591485894</v>
      </c>
      <c r="J275" s="55"/>
      <c r="K275" s="56"/>
      <c r="L275" s="70" t="s">
        <v>412</v>
      </c>
      <c r="M275" s="54">
        <f t="shared" si="44"/>
        <v>838.3540055184599</v>
      </c>
      <c r="N275" s="25">
        <v>23</v>
      </c>
      <c r="O275" s="63">
        <v>0.5</v>
      </c>
      <c r="P275" s="41"/>
      <c r="Q275" s="54">
        <f t="shared" si="42"/>
        <v>109.58589335879674</v>
      </c>
      <c r="R275" s="54">
        <f t="shared" si="37"/>
        <v>211.15476319512163</v>
      </c>
      <c r="S275" s="54">
        <f t="shared" si="43"/>
        <v>1.2034410398823312</v>
      </c>
    </row>
    <row r="276" spans="1:19" ht="12.75">
      <c r="A276" s="39" t="s">
        <v>413</v>
      </c>
      <c r="B276" s="25">
        <v>25</v>
      </c>
      <c r="C276" s="53">
        <f t="shared" si="40"/>
        <v>4474.5</v>
      </c>
      <c r="D276" s="25">
        <v>110</v>
      </c>
      <c r="E276" s="52">
        <v>-8.5</v>
      </c>
      <c r="F276" s="54">
        <f t="shared" si="39"/>
        <v>-3.6952352782402658</v>
      </c>
      <c r="G276" s="54">
        <f t="shared" si="41"/>
        <v>725.0728768814229</v>
      </c>
      <c r="H276" s="54">
        <f>(COS(E276*PI()/180)*B276)*COS((D278)*PI()/180)+H275</f>
        <v>1286.5879514905273</v>
      </c>
      <c r="I276" s="54">
        <f>(COS(E278*PI()/180)*B276)*SIN((D276)*(PI()/180))+I275</f>
        <v>2892.088296674796</v>
      </c>
      <c r="J276" s="55"/>
      <c r="K276" s="56"/>
      <c r="L276" s="70" t="s">
        <v>414</v>
      </c>
      <c r="M276" s="54">
        <f t="shared" si="44"/>
        <v>836.4438108702178</v>
      </c>
      <c r="N276" s="25">
        <v>23</v>
      </c>
      <c r="O276" s="63">
        <v>0.5</v>
      </c>
      <c r="P276" s="41"/>
      <c r="Q276" s="54">
        <f t="shared" si="42"/>
        <v>111.37093398879495</v>
      </c>
      <c r="R276" s="54">
        <f t="shared" si="37"/>
        <v>214.8499984733619</v>
      </c>
      <c r="S276" s="54">
        <f t="shared" si="43"/>
        <v>1.2034410398823312</v>
      </c>
    </row>
    <row r="277" spans="1:19" ht="12.75">
      <c r="A277" s="34" t="s">
        <v>359</v>
      </c>
      <c r="B277" s="71"/>
      <c r="C277" s="76">
        <f>C238</f>
        <v>3457.3999999999996</v>
      </c>
      <c r="D277" s="71">
        <v>0</v>
      </c>
      <c r="E277" s="72">
        <v>0</v>
      </c>
      <c r="F277" s="73"/>
      <c r="G277" s="73">
        <f>G238</f>
        <v>874.426745286132</v>
      </c>
      <c r="H277" s="73"/>
      <c r="I277" s="73"/>
      <c r="J277" s="74"/>
      <c r="K277" s="75"/>
      <c r="L277" s="77" t="s">
        <v>475</v>
      </c>
      <c r="M277" s="73">
        <f>M238</f>
        <v>914.1581699392966</v>
      </c>
      <c r="N277" s="25">
        <v>23</v>
      </c>
      <c r="O277" s="63">
        <v>0.5</v>
      </c>
      <c r="P277" s="34"/>
      <c r="Q277" s="73">
        <f>Q238</f>
        <v>39.731424653164595</v>
      </c>
      <c r="R277" s="73">
        <f>R238</f>
        <v>65.49613006865275</v>
      </c>
      <c r="S277" s="54">
        <f t="shared" si="43"/>
        <v>1.2034410398823312</v>
      </c>
    </row>
    <row r="278" spans="1:19" ht="12.75">
      <c r="A278" s="39" t="s">
        <v>415</v>
      </c>
      <c r="B278" s="25">
        <v>20</v>
      </c>
      <c r="C278" s="53">
        <f aca="true" t="shared" si="46" ref="C278:C315">C277+B278</f>
        <v>3477.3999999999996</v>
      </c>
      <c r="D278" s="25">
        <v>85</v>
      </c>
      <c r="E278" s="52">
        <v>1</v>
      </c>
      <c r="F278" s="54">
        <f>B278*SIN(E278*PI()/180)</f>
        <v>0.34904812874567026</v>
      </c>
      <c r="G278" s="54">
        <f aca="true" t="shared" si="47" ref="G278:G315">G277+F278</f>
        <v>874.7757934148777</v>
      </c>
      <c r="H278" s="54">
        <f>(COS(E278*PI()/180)*B278)*COS((D279)*PI()/180)+H276</f>
        <v>1288.6782023520555</v>
      </c>
      <c r="I278" s="54">
        <f>(COS(E279*PI()/180)*B278)*SIN((D278)*(PI()/180))+I276</f>
        <v>2911.863680952325</v>
      </c>
      <c r="J278" s="55"/>
      <c r="K278" s="56"/>
      <c r="L278" s="70" t="s">
        <v>416</v>
      </c>
      <c r="M278" s="54">
        <f aca="true" t="shared" si="48" ref="M278:M301">M277-(10.9*B278*(O278/1000)^1.85)/(150^1.85*(N278/1000)^4.87)</f>
        <v>912.630014220703</v>
      </c>
      <c r="N278" s="25">
        <v>23</v>
      </c>
      <c r="O278" s="63">
        <v>0.5</v>
      </c>
      <c r="P278" s="41"/>
      <c r="Q278" s="54">
        <f>M278-G278</f>
        <v>37.85422080582521</v>
      </c>
      <c r="R278" s="54">
        <f>(G$212-G278)</f>
        <v>65.14708193990703</v>
      </c>
      <c r="S278" s="54">
        <f>(O276/1000)/(3.14159*(N276/2000)*(N276/2000))</f>
        <v>1.2034410398823312</v>
      </c>
    </row>
    <row r="279" spans="1:19" ht="12.75">
      <c r="A279" s="39" t="s">
        <v>417</v>
      </c>
      <c r="B279" s="25">
        <v>20</v>
      </c>
      <c r="C279" s="53">
        <f t="shared" si="46"/>
        <v>3497.3999999999996</v>
      </c>
      <c r="D279" s="25">
        <v>84</v>
      </c>
      <c r="E279" s="52">
        <v>-7</v>
      </c>
      <c r="F279" s="54">
        <f>B279*SIN(E279*PI()/180)</f>
        <v>-2.4373868681029496</v>
      </c>
      <c r="G279" s="54">
        <f t="shared" si="47"/>
        <v>872.3384065467748</v>
      </c>
      <c r="H279" s="54">
        <f aca="true" t="shared" si="49" ref="H279:H314">(COS(E279*PI()/180)*B279)*COS((D280)*PI()/180)+H278</f>
        <v>1292.8054413241036</v>
      </c>
      <c r="I279" s="54">
        <f aca="true" t="shared" si="50" ref="I279:I314">(COS(E280*PI()/180)*B279)*SIN((D279)*(PI()/180))+I278</f>
        <v>2931.3194650689593</v>
      </c>
      <c r="J279" s="55"/>
      <c r="K279" s="56"/>
      <c r="L279" s="41" t="s">
        <v>398</v>
      </c>
      <c r="M279" s="54">
        <f t="shared" si="48"/>
        <v>911.1018585021093</v>
      </c>
      <c r="N279" s="25">
        <v>23</v>
      </c>
      <c r="O279" s="63">
        <v>0.5</v>
      </c>
      <c r="P279" s="41"/>
      <c r="Q279" s="54">
        <f>M279-G279</f>
        <v>38.76345195533452</v>
      </c>
      <c r="R279" s="54">
        <f aca="true" t="shared" si="51" ref="R279:R315">(G$212-G279)</f>
        <v>67.58446880801</v>
      </c>
      <c r="S279" s="54">
        <f aca="true" t="shared" si="52" ref="S279:S342">(O278/1000)/(3.14159*(N278/2000)*(N278/2000))</f>
        <v>1.2034410398823312</v>
      </c>
    </row>
    <row r="280" spans="1:19" ht="12.75">
      <c r="A280" s="39" t="s">
        <v>418</v>
      </c>
      <c r="B280" s="25">
        <v>26.6</v>
      </c>
      <c r="C280" s="53">
        <f t="shared" si="46"/>
        <v>3523.9999999999995</v>
      </c>
      <c r="D280" s="25">
        <v>78</v>
      </c>
      <c r="E280" s="52">
        <v>-12</v>
      </c>
      <c r="F280" s="54">
        <f>B280*SIN(E280*PI()/180)</f>
        <v>-5.530450975752398</v>
      </c>
      <c r="G280" s="54">
        <f t="shared" si="47"/>
        <v>866.8079555710224</v>
      </c>
      <c r="H280" s="54">
        <f t="shared" si="49"/>
        <v>1296.426548129538</v>
      </c>
      <c r="I280" s="54">
        <f t="shared" si="50"/>
        <v>2956.671332982127</v>
      </c>
      <c r="J280" s="55"/>
      <c r="K280" s="56"/>
      <c r="L280" s="70" t="s">
        <v>419</v>
      </c>
      <c r="M280" s="54">
        <f t="shared" si="48"/>
        <v>909.0694113963798</v>
      </c>
      <c r="N280" s="25">
        <v>23</v>
      </c>
      <c r="O280" s="63">
        <v>0.5</v>
      </c>
      <c r="P280" s="41"/>
      <c r="Q280" s="54">
        <f>M280-G280</f>
        <v>42.261455825357416</v>
      </c>
      <c r="R280" s="54">
        <f t="shared" si="51"/>
        <v>73.11491978376239</v>
      </c>
      <c r="S280" s="54">
        <f t="shared" si="52"/>
        <v>1.2034410398823312</v>
      </c>
    </row>
    <row r="281" spans="1:19" ht="12.75">
      <c r="A281" s="39" t="s">
        <v>420</v>
      </c>
      <c r="B281" s="25">
        <v>16.6</v>
      </c>
      <c r="C281" s="53">
        <f t="shared" si="46"/>
        <v>3540.5999999999995</v>
      </c>
      <c r="D281" s="25">
        <v>82</v>
      </c>
      <c r="E281" s="52">
        <v>-13</v>
      </c>
      <c r="F281" s="54">
        <f>B281*SIN(E281*PI()/180)</f>
        <v>-3.7341875021081594</v>
      </c>
      <c r="G281" s="54">
        <f t="shared" si="47"/>
        <v>863.0737680689142</v>
      </c>
      <c r="H281" s="54">
        <f t="shared" si="49"/>
        <v>1295.5800379508926</v>
      </c>
      <c r="I281" s="54">
        <f t="shared" si="50"/>
        <v>2972.4729852511155</v>
      </c>
      <c r="J281" s="55"/>
      <c r="K281" s="56"/>
      <c r="L281" s="70" t="s">
        <v>421</v>
      </c>
      <c r="M281" s="54">
        <f t="shared" si="48"/>
        <v>907.8010421499471</v>
      </c>
      <c r="N281" s="25">
        <v>23</v>
      </c>
      <c r="O281" s="63">
        <v>0.5</v>
      </c>
      <c r="P281" s="41"/>
      <c r="Q281" s="54">
        <f>M281-G281</f>
        <v>44.727274081032874</v>
      </c>
      <c r="R281" s="54">
        <f t="shared" si="51"/>
        <v>76.84910728587056</v>
      </c>
      <c r="S281" s="54">
        <f t="shared" si="52"/>
        <v>1.2034410398823312</v>
      </c>
    </row>
    <row r="282" spans="1:19" ht="12.75">
      <c r="A282" s="39" t="s">
        <v>422</v>
      </c>
      <c r="B282" s="59">
        <v>13</v>
      </c>
      <c r="C282" s="53">
        <f t="shared" si="46"/>
        <v>3553.5999999999995</v>
      </c>
      <c r="D282" s="59">
        <v>93</v>
      </c>
      <c r="E282" s="57">
        <v>-16</v>
      </c>
      <c r="F282" s="60">
        <f aca="true" t="shared" si="53" ref="F282:F315">B282*SIN(E282*PI()/180)</f>
        <v>-3.5832856256209893</v>
      </c>
      <c r="G282" s="54">
        <f t="shared" si="47"/>
        <v>859.4904824432932</v>
      </c>
      <c r="H282" s="54">
        <f t="shared" si="49"/>
        <v>1296.886267653261</v>
      </c>
      <c r="I282" s="54">
        <f t="shared" si="50"/>
        <v>2984.819775894226</v>
      </c>
      <c r="J282" s="44"/>
      <c r="K282" s="61"/>
      <c r="L282" s="41"/>
      <c r="M282" s="54">
        <f t="shared" si="48"/>
        <v>906.8077409328612</v>
      </c>
      <c r="N282" s="25">
        <v>23</v>
      </c>
      <c r="O282" s="63">
        <v>0.5</v>
      </c>
      <c r="P282" s="41"/>
      <c r="Q282" s="54">
        <f aca="true" t="shared" si="54" ref="Q282:Q287">M282-G282</f>
        <v>47.31725848956796</v>
      </c>
      <c r="R282" s="54">
        <f t="shared" si="51"/>
        <v>80.43239291149155</v>
      </c>
      <c r="S282" s="54">
        <f t="shared" si="52"/>
        <v>1.2034410398823312</v>
      </c>
    </row>
    <row r="283" spans="1:19" ht="12.75">
      <c r="A283" s="39" t="s">
        <v>423</v>
      </c>
      <c r="B283" s="25">
        <v>15</v>
      </c>
      <c r="C283" s="53">
        <f t="shared" si="46"/>
        <v>3568.5999999999995</v>
      </c>
      <c r="D283" s="25">
        <v>84</v>
      </c>
      <c r="E283" s="52">
        <v>-18</v>
      </c>
      <c r="F283" s="54">
        <f t="shared" si="53"/>
        <v>-4.635254915624211</v>
      </c>
      <c r="G283" s="54">
        <f t="shared" si="47"/>
        <v>854.8552275276691</v>
      </c>
      <c r="H283" s="54">
        <f t="shared" si="49"/>
        <v>1298.8716899216772</v>
      </c>
      <c r="I283" s="54">
        <f t="shared" si="50"/>
        <v>2999.4116139817015</v>
      </c>
      <c r="J283" s="55"/>
      <c r="K283" s="56"/>
      <c r="L283" s="70" t="s">
        <v>424</v>
      </c>
      <c r="M283" s="54">
        <f t="shared" si="48"/>
        <v>905.661624143916</v>
      </c>
      <c r="N283" s="25">
        <v>23</v>
      </c>
      <c r="O283" s="63">
        <v>0.5</v>
      </c>
      <c r="P283" s="41"/>
      <c r="Q283" s="54">
        <f t="shared" si="54"/>
        <v>50.80639661624696</v>
      </c>
      <c r="R283" s="54">
        <f t="shared" si="51"/>
        <v>85.0676478271157</v>
      </c>
      <c r="S283" s="54">
        <f t="shared" si="52"/>
        <v>1.2034410398823312</v>
      </c>
    </row>
    <row r="284" spans="1:19" ht="12.75">
      <c r="A284" s="39" t="s">
        <v>425</v>
      </c>
      <c r="B284" s="25">
        <v>18</v>
      </c>
      <c r="C284" s="53">
        <f t="shared" si="46"/>
        <v>3586.5999999999995</v>
      </c>
      <c r="D284" s="25">
        <v>82</v>
      </c>
      <c r="E284" s="52">
        <v>-12</v>
      </c>
      <c r="F284" s="54">
        <f t="shared" si="53"/>
        <v>-3.742410434719668</v>
      </c>
      <c r="G284" s="54">
        <f t="shared" si="47"/>
        <v>851.1128170929494</v>
      </c>
      <c r="H284" s="54">
        <f t="shared" si="49"/>
        <v>1304.312446091086</v>
      </c>
      <c r="I284" s="54">
        <f t="shared" si="50"/>
        <v>3016.9089469748865</v>
      </c>
      <c r="J284" s="55"/>
      <c r="K284" s="56"/>
      <c r="L284" s="70" t="s">
        <v>426</v>
      </c>
      <c r="M284" s="54">
        <f t="shared" si="48"/>
        <v>904.2862839971817</v>
      </c>
      <c r="N284" s="25">
        <v>23</v>
      </c>
      <c r="O284" s="63">
        <v>0.5</v>
      </c>
      <c r="P284" s="41"/>
      <c r="Q284" s="54">
        <f t="shared" si="54"/>
        <v>53.17346690423233</v>
      </c>
      <c r="R284" s="54">
        <f t="shared" si="51"/>
        <v>88.81005826183537</v>
      </c>
      <c r="S284" s="54">
        <f t="shared" si="52"/>
        <v>1.2034410398823312</v>
      </c>
    </row>
    <row r="285" spans="1:19" ht="12.75">
      <c r="A285" s="39" t="s">
        <v>427</v>
      </c>
      <c r="B285" s="25">
        <v>13</v>
      </c>
      <c r="C285" s="53">
        <f t="shared" si="46"/>
        <v>3599.5999999999995</v>
      </c>
      <c r="D285" s="25">
        <v>72</v>
      </c>
      <c r="E285" s="52">
        <v>-11</v>
      </c>
      <c r="F285" s="54">
        <f t="shared" si="53"/>
        <v>-2.4805169398950824</v>
      </c>
      <c r="G285" s="54">
        <f t="shared" si="47"/>
        <v>848.6323001530543</v>
      </c>
      <c r="H285" s="54">
        <f t="shared" si="49"/>
        <v>1305.646349843924</v>
      </c>
      <c r="I285" s="54">
        <f t="shared" si="50"/>
        <v>3028.905425926592</v>
      </c>
      <c r="J285" s="55"/>
      <c r="K285" s="56"/>
      <c r="L285" s="41" t="s">
        <v>127</v>
      </c>
      <c r="M285" s="54">
        <f t="shared" si="48"/>
        <v>903.2929827800958</v>
      </c>
      <c r="N285" s="25">
        <v>23</v>
      </c>
      <c r="O285" s="63">
        <v>0.5</v>
      </c>
      <c r="P285" s="41"/>
      <c r="Q285" s="54">
        <f t="shared" si="54"/>
        <v>54.660682627041524</v>
      </c>
      <c r="R285" s="54">
        <f t="shared" si="51"/>
        <v>91.29057520173046</v>
      </c>
      <c r="S285" s="54">
        <f t="shared" si="52"/>
        <v>1.2034410398823312</v>
      </c>
    </row>
    <row r="286" spans="1:19" ht="12.75">
      <c r="A286" s="39" t="s">
        <v>428</v>
      </c>
      <c r="B286" s="25">
        <v>18.8</v>
      </c>
      <c r="C286" s="53">
        <f t="shared" si="46"/>
        <v>3618.3999999999996</v>
      </c>
      <c r="D286" s="25">
        <v>84</v>
      </c>
      <c r="E286" s="52">
        <v>-14</v>
      </c>
      <c r="F286" s="54">
        <f t="shared" si="53"/>
        <v>-4.5481316372737535</v>
      </c>
      <c r="G286" s="54">
        <f t="shared" si="47"/>
        <v>844.0841685157806</v>
      </c>
      <c r="H286" s="54">
        <f t="shared" si="49"/>
        <v>1309.438983354738</v>
      </c>
      <c r="I286" s="54">
        <f t="shared" si="50"/>
        <v>3046.9653523372604</v>
      </c>
      <c r="J286" s="55"/>
      <c r="K286" s="56"/>
      <c r="L286" s="70" t="s">
        <v>429</v>
      </c>
      <c r="M286" s="54">
        <f t="shared" si="48"/>
        <v>901.8565164046178</v>
      </c>
      <c r="N286" s="25">
        <v>23</v>
      </c>
      <c r="O286" s="63">
        <v>0.5</v>
      </c>
      <c r="P286" s="41"/>
      <c r="Q286" s="54">
        <f t="shared" si="54"/>
        <v>57.7723478888372</v>
      </c>
      <c r="R286" s="54">
        <f t="shared" si="51"/>
        <v>95.8387068390042</v>
      </c>
      <c r="S286" s="54">
        <f t="shared" si="52"/>
        <v>1.2034410398823312</v>
      </c>
    </row>
    <row r="287" spans="1:19" ht="12.75">
      <c r="A287" s="39" t="s">
        <v>430</v>
      </c>
      <c r="B287" s="25">
        <v>18</v>
      </c>
      <c r="C287" s="53">
        <f t="shared" si="46"/>
        <v>3636.3999999999996</v>
      </c>
      <c r="D287" s="25">
        <v>78</v>
      </c>
      <c r="E287" s="52">
        <v>-15</v>
      </c>
      <c r="F287" s="54">
        <f t="shared" si="53"/>
        <v>-4.658742811845373</v>
      </c>
      <c r="G287" s="54">
        <f t="shared" si="47"/>
        <v>839.4254257039352</v>
      </c>
      <c r="H287" s="54">
        <f t="shared" si="49"/>
        <v>1313.0538742462074</v>
      </c>
      <c r="I287" s="54">
        <f t="shared" si="50"/>
        <v>3063.7102780296345</v>
      </c>
      <c r="J287" s="55"/>
      <c r="K287" s="56"/>
      <c r="L287" s="70" t="s">
        <v>431</v>
      </c>
      <c r="M287" s="54">
        <f t="shared" si="48"/>
        <v>900.4811762578835</v>
      </c>
      <c r="N287" s="25">
        <v>23</v>
      </c>
      <c r="O287" s="63">
        <v>0.5</v>
      </c>
      <c r="P287" s="41"/>
      <c r="Q287" s="54">
        <f t="shared" si="54"/>
        <v>61.055750553948315</v>
      </c>
      <c r="R287" s="54">
        <f t="shared" si="51"/>
        <v>100.4974496508496</v>
      </c>
      <c r="S287" s="54">
        <f t="shared" si="52"/>
        <v>1.2034410398823312</v>
      </c>
    </row>
    <row r="288" spans="1:19" ht="12.75">
      <c r="A288" s="39" t="s">
        <v>432</v>
      </c>
      <c r="B288" s="25">
        <v>15</v>
      </c>
      <c r="C288" s="53">
        <f t="shared" si="46"/>
        <v>3651.3999999999996</v>
      </c>
      <c r="D288" s="25">
        <v>78</v>
      </c>
      <c r="E288" s="52">
        <v>-18</v>
      </c>
      <c r="F288" s="54">
        <f t="shared" si="53"/>
        <v>-4.635254915624211</v>
      </c>
      <c r="G288" s="54">
        <f t="shared" si="47"/>
        <v>834.790170788311</v>
      </c>
      <c r="H288" s="54">
        <f t="shared" si="49"/>
        <v>1316.0199107717</v>
      </c>
      <c r="I288" s="54">
        <f t="shared" si="50"/>
        <v>3077.741386068868</v>
      </c>
      <c r="J288" s="55"/>
      <c r="K288" s="56"/>
      <c r="L288" s="70" t="s">
        <v>433</v>
      </c>
      <c r="M288" s="54">
        <f t="shared" si="48"/>
        <v>899.3350594689383</v>
      </c>
      <c r="N288" s="25">
        <v>23</v>
      </c>
      <c r="O288" s="63">
        <v>0.5</v>
      </c>
      <c r="P288" s="41"/>
      <c r="Q288" s="54">
        <f aca="true" t="shared" si="55" ref="Q288:Q315">M288-G288</f>
        <v>64.54488868062731</v>
      </c>
      <c r="R288" s="54">
        <f t="shared" si="51"/>
        <v>105.13270456647376</v>
      </c>
      <c r="S288" s="54">
        <f t="shared" si="52"/>
        <v>1.2034410398823312</v>
      </c>
    </row>
    <row r="289" spans="1:19" ht="12.75">
      <c r="A289" s="39" t="s">
        <v>434</v>
      </c>
      <c r="B289" s="25">
        <v>33</v>
      </c>
      <c r="C289" s="53">
        <f t="shared" si="46"/>
        <v>3684.3999999999996</v>
      </c>
      <c r="D289" s="25">
        <v>78</v>
      </c>
      <c r="E289" s="52">
        <v>-17</v>
      </c>
      <c r="F289" s="54">
        <f t="shared" si="53"/>
        <v>-9.648266255850313</v>
      </c>
      <c r="G289" s="54">
        <f t="shared" si="47"/>
        <v>825.1419045324607</v>
      </c>
      <c r="H289" s="54">
        <f t="shared" si="49"/>
        <v>1324.7184901432329</v>
      </c>
      <c r="I289" s="54">
        <f t="shared" si="50"/>
        <v>3107.8763080597873</v>
      </c>
      <c r="J289" s="55"/>
      <c r="K289" s="56"/>
      <c r="L289" s="41" t="s">
        <v>398</v>
      </c>
      <c r="M289" s="54">
        <f t="shared" si="48"/>
        <v>896.8136025332589</v>
      </c>
      <c r="N289" s="25">
        <v>23</v>
      </c>
      <c r="O289" s="63">
        <v>0.5</v>
      </c>
      <c r="P289" s="41"/>
      <c r="Q289" s="54">
        <f t="shared" si="55"/>
        <v>71.67169800079819</v>
      </c>
      <c r="R289" s="54">
        <f t="shared" si="51"/>
        <v>114.7809708223241</v>
      </c>
      <c r="S289" s="54">
        <f t="shared" si="52"/>
        <v>1.2034410398823312</v>
      </c>
    </row>
    <row r="290" spans="1:19" ht="12.75">
      <c r="A290" s="39" t="s">
        <v>435</v>
      </c>
      <c r="B290" s="25">
        <v>19</v>
      </c>
      <c r="C290" s="53">
        <f t="shared" si="46"/>
        <v>3703.3999999999996</v>
      </c>
      <c r="D290" s="25">
        <v>74</v>
      </c>
      <c r="E290" s="52">
        <v>-21</v>
      </c>
      <c r="F290" s="54">
        <f t="shared" si="53"/>
        <v>-6.808991041360705</v>
      </c>
      <c r="G290" s="54">
        <f t="shared" si="47"/>
        <v>818.3329134910999</v>
      </c>
      <c r="H290" s="54">
        <f t="shared" si="49"/>
        <v>1331.933196148813</v>
      </c>
      <c r="I290" s="54">
        <f t="shared" si="50"/>
        <v>3124.927195037108</v>
      </c>
      <c r="J290" s="55"/>
      <c r="K290" s="56"/>
      <c r="L290" s="70" t="s">
        <v>436</v>
      </c>
      <c r="M290" s="54">
        <f t="shared" si="48"/>
        <v>895.3618546005949</v>
      </c>
      <c r="N290" s="25">
        <v>23</v>
      </c>
      <c r="O290" s="63">
        <v>0.5</v>
      </c>
      <c r="P290" s="41"/>
      <c r="Q290" s="54">
        <f t="shared" si="55"/>
        <v>77.02894110949501</v>
      </c>
      <c r="R290" s="54">
        <f t="shared" si="51"/>
        <v>121.58996186368483</v>
      </c>
      <c r="S290" s="54">
        <f t="shared" si="52"/>
        <v>1.2034410398823312</v>
      </c>
    </row>
    <row r="291" spans="1:19" ht="12.75">
      <c r="A291" s="39" t="s">
        <v>437</v>
      </c>
      <c r="B291" s="25">
        <v>19</v>
      </c>
      <c r="C291" s="53">
        <f t="shared" si="46"/>
        <v>3722.3999999999996</v>
      </c>
      <c r="D291" s="25">
        <v>66</v>
      </c>
      <c r="E291" s="52">
        <v>-21</v>
      </c>
      <c r="F291" s="54">
        <f t="shared" si="53"/>
        <v>-6.808991041360705</v>
      </c>
      <c r="G291" s="54">
        <f t="shared" si="47"/>
        <v>811.5239224497392</v>
      </c>
      <c r="H291" s="54">
        <f t="shared" si="49"/>
        <v>1337.4145482794786</v>
      </c>
      <c r="I291" s="54">
        <f t="shared" si="50"/>
        <v>3140.6583089165038</v>
      </c>
      <c r="J291" s="55"/>
      <c r="K291" s="56"/>
      <c r="L291" s="41" t="s">
        <v>398</v>
      </c>
      <c r="M291" s="54">
        <f t="shared" si="48"/>
        <v>893.910106667931</v>
      </c>
      <c r="N291" s="25">
        <v>23</v>
      </c>
      <c r="O291" s="63">
        <v>0.5</v>
      </c>
      <c r="P291" s="41"/>
      <c r="Q291" s="54">
        <f t="shared" si="55"/>
        <v>82.38618421819183</v>
      </c>
      <c r="R291" s="54">
        <f t="shared" si="51"/>
        <v>128.39895290504558</v>
      </c>
      <c r="S291" s="54">
        <f t="shared" si="52"/>
        <v>1.2034410398823312</v>
      </c>
    </row>
    <row r="292" spans="1:19" ht="12.75">
      <c r="A292" s="39" t="s">
        <v>438</v>
      </c>
      <c r="B292" s="25">
        <v>13</v>
      </c>
      <c r="C292" s="53">
        <f t="shared" si="46"/>
        <v>3735.3999999999996</v>
      </c>
      <c r="D292" s="25">
        <v>72</v>
      </c>
      <c r="E292" s="52">
        <v>-25</v>
      </c>
      <c r="F292" s="54">
        <f t="shared" si="53"/>
        <v>-5.494037402629092</v>
      </c>
      <c r="G292" s="54">
        <f t="shared" si="47"/>
        <v>806.02988504711</v>
      </c>
      <c r="H292" s="54">
        <f t="shared" si="49"/>
        <v>1342.5794376707913</v>
      </c>
      <c r="I292" s="54">
        <f t="shared" si="50"/>
        <v>3152.200849641879</v>
      </c>
      <c r="J292" s="55"/>
      <c r="K292" s="56"/>
      <c r="L292" s="41"/>
      <c r="M292" s="54">
        <f t="shared" si="48"/>
        <v>892.9168054508451</v>
      </c>
      <c r="N292" s="25">
        <v>23</v>
      </c>
      <c r="O292" s="63">
        <v>0.5</v>
      </c>
      <c r="P292" s="41"/>
      <c r="Q292" s="54">
        <f t="shared" si="55"/>
        <v>86.88692040373508</v>
      </c>
      <c r="R292" s="54">
        <f t="shared" si="51"/>
        <v>133.89299030767472</v>
      </c>
      <c r="S292" s="54">
        <f t="shared" si="52"/>
        <v>1.2034410398823312</v>
      </c>
    </row>
    <row r="293" spans="1:19" ht="12.75">
      <c r="A293" s="39" t="s">
        <v>439</v>
      </c>
      <c r="B293" s="25">
        <v>17</v>
      </c>
      <c r="C293" s="53">
        <f t="shared" si="46"/>
        <v>3752.3999999999996</v>
      </c>
      <c r="D293" s="25">
        <v>64</v>
      </c>
      <c r="E293" s="52">
        <v>-21</v>
      </c>
      <c r="F293" s="54">
        <f t="shared" si="53"/>
        <v>-6.092255142270105</v>
      </c>
      <c r="G293" s="54">
        <f t="shared" si="47"/>
        <v>799.9376299048399</v>
      </c>
      <c r="H293" s="54">
        <f t="shared" si="49"/>
        <v>1348.2670478248417</v>
      </c>
      <c r="I293" s="54">
        <f t="shared" si="50"/>
        <v>3166.647899570916</v>
      </c>
      <c r="J293" s="55"/>
      <c r="K293" s="56"/>
      <c r="L293" s="70" t="s">
        <v>440</v>
      </c>
      <c r="M293" s="54">
        <f t="shared" si="48"/>
        <v>891.6178730900406</v>
      </c>
      <c r="N293" s="25">
        <v>23</v>
      </c>
      <c r="O293" s="63">
        <v>0.5</v>
      </c>
      <c r="P293" s="41"/>
      <c r="Q293" s="54">
        <f t="shared" si="55"/>
        <v>91.68024318520065</v>
      </c>
      <c r="R293" s="54">
        <f t="shared" si="51"/>
        <v>139.98524544994484</v>
      </c>
      <c r="S293" s="54">
        <f t="shared" si="52"/>
        <v>1.2034410398823312</v>
      </c>
    </row>
    <row r="294" spans="1:19" ht="12.75">
      <c r="A294" s="39" t="s">
        <v>441</v>
      </c>
      <c r="B294" s="25">
        <v>15</v>
      </c>
      <c r="C294" s="53">
        <f t="shared" si="46"/>
        <v>3767.3999999999996</v>
      </c>
      <c r="D294" s="25">
        <v>69</v>
      </c>
      <c r="E294" s="52">
        <v>-19</v>
      </c>
      <c r="F294" s="54">
        <f t="shared" si="53"/>
        <v>-4.883522316857349</v>
      </c>
      <c r="G294" s="54">
        <f t="shared" si="47"/>
        <v>795.0541075879826</v>
      </c>
      <c r="H294" s="54">
        <f t="shared" si="49"/>
        <v>1355.7827754433479</v>
      </c>
      <c r="I294" s="54">
        <f t="shared" si="50"/>
        <v>3180.039710599915</v>
      </c>
      <c r="J294" s="55"/>
      <c r="K294" s="56"/>
      <c r="L294" s="41"/>
      <c r="M294" s="54">
        <f t="shared" si="48"/>
        <v>890.4717563010954</v>
      </c>
      <c r="N294" s="25">
        <v>23</v>
      </c>
      <c r="O294" s="63">
        <v>0.5</v>
      </c>
      <c r="P294" s="41"/>
      <c r="Q294" s="54">
        <f t="shared" si="55"/>
        <v>95.41764871311284</v>
      </c>
      <c r="R294" s="54">
        <f t="shared" si="51"/>
        <v>144.8687677668022</v>
      </c>
      <c r="S294" s="54">
        <f t="shared" si="52"/>
        <v>1.2034410398823312</v>
      </c>
    </row>
    <row r="295" spans="1:19" ht="12.75">
      <c r="A295" s="39" t="s">
        <v>442</v>
      </c>
      <c r="B295" s="25">
        <v>13.5</v>
      </c>
      <c r="C295" s="53">
        <f t="shared" si="46"/>
        <v>3780.8999999999996</v>
      </c>
      <c r="D295" s="25">
        <v>58</v>
      </c>
      <c r="E295" s="52">
        <v>-17</v>
      </c>
      <c r="F295" s="54">
        <f t="shared" si="53"/>
        <v>-3.9470180137569466</v>
      </c>
      <c r="G295" s="54">
        <f t="shared" si="47"/>
        <v>791.1070895742256</v>
      </c>
      <c r="H295" s="54">
        <f t="shared" si="49"/>
        <v>1361.2388254677505</v>
      </c>
      <c r="I295" s="54">
        <f t="shared" si="50"/>
        <v>3191.044858640421</v>
      </c>
      <c r="J295" s="55"/>
      <c r="K295" s="56"/>
      <c r="L295" s="70" t="s">
        <v>443</v>
      </c>
      <c r="M295" s="54">
        <f t="shared" si="48"/>
        <v>889.4402511910447</v>
      </c>
      <c r="N295" s="25">
        <v>23</v>
      </c>
      <c r="O295" s="63">
        <v>0.5</v>
      </c>
      <c r="P295" s="41"/>
      <c r="Q295" s="54">
        <f t="shared" si="55"/>
        <v>98.3331616168191</v>
      </c>
      <c r="R295" s="54">
        <f t="shared" si="51"/>
        <v>148.81578578055917</v>
      </c>
      <c r="S295" s="54">
        <f t="shared" si="52"/>
        <v>1.2034410398823312</v>
      </c>
    </row>
    <row r="296" spans="1:19" ht="12.75">
      <c r="A296" s="39" t="s">
        <v>444</v>
      </c>
      <c r="B296" s="25">
        <v>14.5</v>
      </c>
      <c r="C296" s="53">
        <f t="shared" si="46"/>
        <v>3795.3999999999996</v>
      </c>
      <c r="D296" s="25">
        <v>65</v>
      </c>
      <c r="E296" s="52">
        <v>-16</v>
      </c>
      <c r="F296" s="54">
        <f t="shared" si="53"/>
        <v>-3.9967416593464877</v>
      </c>
      <c r="G296" s="54">
        <f t="shared" si="47"/>
        <v>787.1103479148791</v>
      </c>
      <c r="H296" s="54">
        <f t="shared" si="49"/>
        <v>1366.684951042549</v>
      </c>
      <c r="I296" s="54">
        <f t="shared" si="50"/>
        <v>3203.6121021235085</v>
      </c>
      <c r="J296" s="55"/>
      <c r="K296" s="56"/>
      <c r="L296" s="70" t="s">
        <v>445</v>
      </c>
      <c r="M296" s="54">
        <f t="shared" si="48"/>
        <v>888.3323382950643</v>
      </c>
      <c r="N296" s="25">
        <v>23</v>
      </c>
      <c r="O296" s="63">
        <v>0.5</v>
      </c>
      <c r="P296" s="41"/>
      <c r="Q296" s="54">
        <f t="shared" si="55"/>
        <v>101.22199038018528</v>
      </c>
      <c r="R296" s="54">
        <f t="shared" si="51"/>
        <v>152.8125274399057</v>
      </c>
      <c r="S296" s="54">
        <f t="shared" si="52"/>
        <v>1.2034410398823312</v>
      </c>
    </row>
    <row r="297" spans="1:19" ht="12.75">
      <c r="A297" s="39" t="s">
        <v>446</v>
      </c>
      <c r="B297" s="25">
        <v>18</v>
      </c>
      <c r="C297" s="53">
        <f t="shared" si="46"/>
        <v>3813.3999999999996</v>
      </c>
      <c r="D297" s="25">
        <v>67</v>
      </c>
      <c r="E297" s="52">
        <v>-17</v>
      </c>
      <c r="F297" s="54">
        <f t="shared" si="53"/>
        <v>-5.262690685009262</v>
      </c>
      <c r="G297" s="54">
        <f t="shared" si="47"/>
        <v>781.8476572298698</v>
      </c>
      <c r="H297" s="54">
        <f t="shared" si="49"/>
        <v>1374.766193031617</v>
      </c>
      <c r="I297" s="54">
        <f t="shared" si="50"/>
        <v>3219.2784820051434</v>
      </c>
      <c r="J297" s="55"/>
      <c r="K297" s="56"/>
      <c r="L297" s="70" t="s">
        <v>447</v>
      </c>
      <c r="M297" s="54">
        <f t="shared" si="48"/>
        <v>886.9569981483301</v>
      </c>
      <c r="N297" s="25">
        <v>23</v>
      </c>
      <c r="O297" s="63">
        <v>0.5</v>
      </c>
      <c r="P297" s="41"/>
      <c r="Q297" s="54">
        <f t="shared" si="55"/>
        <v>105.10934091846025</v>
      </c>
      <c r="R297" s="54">
        <f t="shared" si="51"/>
        <v>158.07521812491495</v>
      </c>
      <c r="S297" s="54">
        <f t="shared" si="52"/>
        <v>1.2034410398823312</v>
      </c>
    </row>
    <row r="298" spans="1:19" ht="12.75">
      <c r="A298" s="39" t="s">
        <v>448</v>
      </c>
      <c r="B298" s="25">
        <v>16</v>
      </c>
      <c r="C298" s="53">
        <f t="shared" si="46"/>
        <v>3829.3999999999996</v>
      </c>
      <c r="D298" s="25">
        <v>62</v>
      </c>
      <c r="E298" s="52">
        <v>-19</v>
      </c>
      <c r="F298" s="54">
        <f t="shared" si="53"/>
        <v>-5.209090471314506</v>
      </c>
      <c r="G298" s="54">
        <f t="shared" si="47"/>
        <v>776.6385667585553</v>
      </c>
      <c r="H298" s="54">
        <f t="shared" si="49"/>
        <v>1381.1596877014301</v>
      </c>
      <c r="I298" s="54">
        <f t="shared" si="50"/>
        <v>3232.788353722217</v>
      </c>
      <c r="J298" s="55"/>
      <c r="K298" s="56"/>
      <c r="L298" s="41"/>
      <c r="M298" s="54">
        <f t="shared" si="48"/>
        <v>885.7344735734551</v>
      </c>
      <c r="N298" s="25">
        <v>23</v>
      </c>
      <c r="O298" s="63">
        <v>0.5</v>
      </c>
      <c r="P298" s="41"/>
      <c r="Q298" s="54">
        <f t="shared" si="55"/>
        <v>109.09590681489988</v>
      </c>
      <c r="R298" s="54">
        <f t="shared" si="51"/>
        <v>163.2843085962295</v>
      </c>
      <c r="S298" s="54">
        <f t="shared" si="52"/>
        <v>1.2034410398823312</v>
      </c>
    </row>
    <row r="299" spans="1:19" ht="12.75">
      <c r="A299" s="39" t="s">
        <v>449</v>
      </c>
      <c r="B299" s="25">
        <v>14</v>
      </c>
      <c r="C299" s="53">
        <f t="shared" si="46"/>
        <v>3843.3999999999996</v>
      </c>
      <c r="D299" s="25">
        <v>65</v>
      </c>
      <c r="E299" s="52">
        <v>-17</v>
      </c>
      <c r="F299" s="54">
        <f t="shared" si="53"/>
        <v>-4.093203866118315</v>
      </c>
      <c r="G299" s="54">
        <f t="shared" si="47"/>
        <v>772.545362892437</v>
      </c>
      <c r="H299" s="54">
        <f t="shared" si="49"/>
        <v>1386.1750206380127</v>
      </c>
      <c r="I299" s="54">
        <f t="shared" si="50"/>
        <v>3245.3204486016703</v>
      </c>
      <c r="J299" s="55"/>
      <c r="K299" s="56"/>
      <c r="L299" s="41"/>
      <c r="M299" s="54">
        <f t="shared" si="48"/>
        <v>884.6647645704396</v>
      </c>
      <c r="N299" s="25">
        <v>23</v>
      </c>
      <c r="O299" s="63">
        <v>0.5</v>
      </c>
      <c r="P299" s="41"/>
      <c r="Q299" s="54">
        <f t="shared" si="55"/>
        <v>112.11940167800265</v>
      </c>
      <c r="R299" s="54">
        <f t="shared" si="51"/>
        <v>167.3775124623478</v>
      </c>
      <c r="S299" s="54">
        <f t="shared" si="52"/>
        <v>1.2034410398823312</v>
      </c>
    </row>
    <row r="300" spans="1:19" ht="12.75">
      <c r="A300" s="39" t="s">
        <v>450</v>
      </c>
      <c r="B300" s="25">
        <v>16.3</v>
      </c>
      <c r="C300" s="53">
        <f t="shared" si="46"/>
        <v>3859.7</v>
      </c>
      <c r="D300" s="25">
        <v>68</v>
      </c>
      <c r="E300" s="52">
        <v>-9</v>
      </c>
      <c r="F300" s="54">
        <f t="shared" si="53"/>
        <v>-2.549881780155763</v>
      </c>
      <c r="G300" s="54">
        <f t="shared" si="47"/>
        <v>769.9954811122813</v>
      </c>
      <c r="H300" s="54">
        <f t="shared" si="49"/>
        <v>1390.341831254712</v>
      </c>
      <c r="I300" s="54">
        <f t="shared" si="50"/>
        <v>3260.320894699112</v>
      </c>
      <c r="J300" s="55"/>
      <c r="K300" s="56"/>
      <c r="L300" s="41"/>
      <c r="M300" s="54">
        <f t="shared" si="48"/>
        <v>883.4193176597859</v>
      </c>
      <c r="N300" s="25">
        <v>23</v>
      </c>
      <c r="O300" s="63">
        <v>0.5</v>
      </c>
      <c r="P300" s="41"/>
      <c r="Q300" s="54">
        <f t="shared" si="55"/>
        <v>113.4238365475046</v>
      </c>
      <c r="R300" s="54">
        <f t="shared" si="51"/>
        <v>169.9273942425035</v>
      </c>
      <c r="S300" s="54">
        <f t="shared" si="52"/>
        <v>1.2034410398823312</v>
      </c>
    </row>
    <row r="301" spans="1:19" ht="12.75">
      <c r="A301" s="39" t="s">
        <v>451</v>
      </c>
      <c r="B301" s="25">
        <v>18.4</v>
      </c>
      <c r="C301" s="53">
        <f t="shared" si="46"/>
        <v>3878.1</v>
      </c>
      <c r="D301" s="25">
        <v>75</v>
      </c>
      <c r="E301" s="52">
        <v>-7</v>
      </c>
      <c r="F301" s="54">
        <f t="shared" si="53"/>
        <v>-2.2423959186547133</v>
      </c>
      <c r="G301" s="54">
        <f t="shared" si="47"/>
        <v>767.7530851936266</v>
      </c>
      <c r="H301" s="54">
        <f t="shared" si="49"/>
        <v>1392.2508188154525</v>
      </c>
      <c r="I301" s="54">
        <f t="shared" si="50"/>
        <v>3277.9209639459746</v>
      </c>
      <c r="J301" s="55"/>
      <c r="K301" s="56"/>
      <c r="L301" s="41"/>
      <c r="M301" s="54">
        <f t="shared" si="48"/>
        <v>882.0134143986797</v>
      </c>
      <c r="N301" s="25">
        <v>23</v>
      </c>
      <c r="O301" s="63">
        <v>0.5</v>
      </c>
      <c r="P301" s="41"/>
      <c r="Q301" s="54">
        <f t="shared" si="55"/>
        <v>114.26032920505315</v>
      </c>
      <c r="R301" s="54">
        <f t="shared" si="51"/>
        <v>172.16979016115818</v>
      </c>
      <c r="S301" s="54">
        <f t="shared" si="52"/>
        <v>1.2034410398823312</v>
      </c>
    </row>
    <row r="302" spans="1:19" ht="12.75">
      <c r="A302" s="39" t="s">
        <v>452</v>
      </c>
      <c r="B302" s="25">
        <v>9.6</v>
      </c>
      <c r="C302" s="53">
        <f t="shared" si="46"/>
        <v>3887.7</v>
      </c>
      <c r="D302" s="25">
        <v>84</v>
      </c>
      <c r="E302" s="52">
        <v>-8</v>
      </c>
      <c r="F302" s="54">
        <f t="shared" si="53"/>
        <v>-1.3360617692166281</v>
      </c>
      <c r="G302" s="54">
        <f t="shared" si="47"/>
        <v>766.41702342441</v>
      </c>
      <c r="H302" s="54">
        <f t="shared" si="49"/>
        <v>1395.965332991513</v>
      </c>
      <c r="I302" s="54">
        <f t="shared" si="50"/>
        <v>3287.432043363274</v>
      </c>
      <c r="J302" s="55"/>
      <c r="K302" s="56"/>
      <c r="L302" s="41" t="s">
        <v>453</v>
      </c>
      <c r="M302" s="54">
        <f aca="true" t="shared" si="56" ref="M302:M315">M301-(10.9*B302*(O302/1000)^1.85)/(150^1.85*(N302/1000)^4.87)</f>
        <v>881.2798996537548</v>
      </c>
      <c r="N302" s="25">
        <v>23</v>
      </c>
      <c r="O302" s="63">
        <v>0.5</v>
      </c>
      <c r="P302" s="41"/>
      <c r="Q302" s="54">
        <f t="shared" si="55"/>
        <v>114.8628762293448</v>
      </c>
      <c r="R302" s="54">
        <f t="shared" si="51"/>
        <v>173.50585193037477</v>
      </c>
      <c r="S302" s="54">
        <f t="shared" si="52"/>
        <v>1.2034410398823312</v>
      </c>
    </row>
    <row r="303" spans="1:19" ht="12.75">
      <c r="A303" s="39" t="s">
        <v>454</v>
      </c>
      <c r="B303" s="25">
        <v>28.5</v>
      </c>
      <c r="C303" s="53">
        <f t="shared" si="46"/>
        <v>3916.2</v>
      </c>
      <c r="D303" s="25">
        <v>67</v>
      </c>
      <c r="E303" s="52">
        <v>-5</v>
      </c>
      <c r="F303" s="54">
        <f t="shared" si="53"/>
        <v>-2.483938668308258</v>
      </c>
      <c r="G303" s="54">
        <f t="shared" si="47"/>
        <v>763.9330847561017</v>
      </c>
      <c r="H303" s="54">
        <f t="shared" si="49"/>
        <v>1404.2662185418428</v>
      </c>
      <c r="I303" s="54">
        <f t="shared" si="50"/>
        <v>3313.5227169624836</v>
      </c>
      <c r="J303" s="55"/>
      <c r="K303" s="56"/>
      <c r="L303" s="70" t="s">
        <v>455</v>
      </c>
      <c r="M303" s="54">
        <f t="shared" si="56"/>
        <v>879.1022777547589</v>
      </c>
      <c r="N303" s="25">
        <v>23</v>
      </c>
      <c r="O303" s="63">
        <v>0.5</v>
      </c>
      <c r="P303" s="41"/>
      <c r="Q303" s="54">
        <f t="shared" si="55"/>
        <v>115.1691929986572</v>
      </c>
      <c r="R303" s="54">
        <f t="shared" si="51"/>
        <v>175.98979059868304</v>
      </c>
      <c r="S303" s="54">
        <f t="shared" si="52"/>
        <v>1.2034410398823312</v>
      </c>
    </row>
    <row r="304" spans="1:19" ht="12.75">
      <c r="A304" s="39" t="s">
        <v>456</v>
      </c>
      <c r="B304" s="25">
        <v>21</v>
      </c>
      <c r="C304" s="53">
        <f t="shared" si="46"/>
        <v>3937.2</v>
      </c>
      <c r="D304" s="25">
        <v>73</v>
      </c>
      <c r="E304" s="52">
        <v>-6</v>
      </c>
      <c r="F304" s="54">
        <f t="shared" si="53"/>
        <v>-2.1950977286207225</v>
      </c>
      <c r="G304" s="54">
        <f t="shared" si="47"/>
        <v>761.737987027481</v>
      </c>
      <c r="H304" s="54">
        <f t="shared" si="49"/>
        <v>1412.0898621871731</v>
      </c>
      <c r="I304" s="54">
        <f t="shared" si="50"/>
        <v>3333.52869724314</v>
      </c>
      <c r="J304" s="55"/>
      <c r="K304" s="56"/>
      <c r="L304" s="41" t="s">
        <v>457</v>
      </c>
      <c r="M304" s="54">
        <f t="shared" si="56"/>
        <v>877.4977142502356</v>
      </c>
      <c r="N304" s="25">
        <v>23</v>
      </c>
      <c r="O304" s="63">
        <v>0.5</v>
      </c>
      <c r="P304" s="41"/>
      <c r="Q304" s="54">
        <f t="shared" si="55"/>
        <v>115.75972722275458</v>
      </c>
      <c r="R304" s="54">
        <f t="shared" si="51"/>
        <v>178.18488832730372</v>
      </c>
      <c r="S304" s="54">
        <f t="shared" si="52"/>
        <v>1.2034410398823312</v>
      </c>
    </row>
    <row r="305" spans="1:19" ht="12.75">
      <c r="A305" s="39" t="s">
        <v>458</v>
      </c>
      <c r="B305" s="25">
        <v>45.5</v>
      </c>
      <c r="C305" s="53">
        <f t="shared" si="46"/>
        <v>3982.7</v>
      </c>
      <c r="D305" s="25">
        <v>68</v>
      </c>
      <c r="E305" s="52">
        <v>-5</v>
      </c>
      <c r="F305" s="54">
        <f t="shared" si="53"/>
        <v>-3.9655862950184466</v>
      </c>
      <c r="G305" s="54">
        <f t="shared" si="47"/>
        <v>757.7724007324626</v>
      </c>
      <c r="H305" s="54">
        <f t="shared" si="49"/>
        <v>1416.0403582290958</v>
      </c>
      <c r="I305" s="54">
        <f t="shared" si="50"/>
        <v>3375.196172307977</v>
      </c>
      <c r="J305" s="55"/>
      <c r="K305" s="56"/>
      <c r="L305" s="70" t="s">
        <v>459</v>
      </c>
      <c r="M305" s="54">
        <f t="shared" si="56"/>
        <v>874.0211599904351</v>
      </c>
      <c r="N305" s="25">
        <v>23</v>
      </c>
      <c r="O305" s="63">
        <v>0.5</v>
      </c>
      <c r="P305" s="41"/>
      <c r="Q305" s="54">
        <f t="shared" si="55"/>
        <v>116.24875925797244</v>
      </c>
      <c r="R305" s="54">
        <f t="shared" si="51"/>
        <v>182.15047462232212</v>
      </c>
      <c r="S305" s="54">
        <f t="shared" si="52"/>
        <v>1.2034410398823312</v>
      </c>
    </row>
    <row r="306" spans="1:19" ht="12.75">
      <c r="A306" s="39" t="s">
        <v>460</v>
      </c>
      <c r="B306" s="25">
        <v>40</v>
      </c>
      <c r="C306" s="53">
        <f t="shared" si="46"/>
        <v>4022.7</v>
      </c>
      <c r="D306" s="25">
        <v>85</v>
      </c>
      <c r="E306" s="52">
        <v>-9</v>
      </c>
      <c r="F306" s="54">
        <f t="shared" si="53"/>
        <v>-6.2573786016092345</v>
      </c>
      <c r="G306" s="54">
        <f t="shared" si="47"/>
        <v>751.5150221308534</v>
      </c>
      <c r="H306" s="54">
        <f t="shared" si="49"/>
        <v>1416.729859763233</v>
      </c>
      <c r="I306" s="54">
        <f t="shared" si="50"/>
        <v>3415.037891220539</v>
      </c>
      <c r="J306" s="55"/>
      <c r="K306" s="56"/>
      <c r="L306" s="70" t="s">
        <v>461</v>
      </c>
      <c r="M306" s="54">
        <f t="shared" si="56"/>
        <v>870.9648485532479</v>
      </c>
      <c r="N306" s="25">
        <v>23</v>
      </c>
      <c r="O306" s="63">
        <v>0.5</v>
      </c>
      <c r="P306" s="41"/>
      <c r="Q306" s="54">
        <f t="shared" si="55"/>
        <v>119.4498264223945</v>
      </c>
      <c r="R306" s="54">
        <f t="shared" si="51"/>
        <v>188.4078532239314</v>
      </c>
      <c r="S306" s="54">
        <f t="shared" si="52"/>
        <v>1.2034410398823312</v>
      </c>
    </row>
    <row r="307" spans="1:19" ht="12.75">
      <c r="A307" s="39" t="s">
        <v>462</v>
      </c>
      <c r="B307" s="25">
        <v>74</v>
      </c>
      <c r="C307" s="53">
        <f t="shared" si="46"/>
        <v>4096.7</v>
      </c>
      <c r="D307" s="25">
        <v>89</v>
      </c>
      <c r="E307" s="52">
        <v>1</v>
      </c>
      <c r="F307" s="54">
        <f t="shared" si="53"/>
        <v>1.29147807635898</v>
      </c>
      <c r="G307" s="54">
        <f t="shared" si="47"/>
        <v>752.8065002072124</v>
      </c>
      <c r="H307" s="54">
        <f t="shared" si="49"/>
        <v>1419.3120291824014</v>
      </c>
      <c r="I307" s="54">
        <f t="shared" si="50"/>
        <v>3488.981548727245</v>
      </c>
      <c r="J307" s="55"/>
      <c r="K307" s="56"/>
      <c r="L307" s="41"/>
      <c r="M307" s="54">
        <f t="shared" si="56"/>
        <v>865.3106723944514</v>
      </c>
      <c r="N307" s="25">
        <v>23</v>
      </c>
      <c r="O307" s="63">
        <v>0.5</v>
      </c>
      <c r="P307" s="41"/>
      <c r="Q307" s="54">
        <f t="shared" si="55"/>
        <v>112.50417218723908</v>
      </c>
      <c r="R307" s="54">
        <f t="shared" si="51"/>
        <v>187.1163751475724</v>
      </c>
      <c r="S307" s="54">
        <f t="shared" si="52"/>
        <v>1.2034410398823312</v>
      </c>
    </row>
    <row r="308" spans="1:19" ht="12.75">
      <c r="A308" s="39" t="s">
        <v>463</v>
      </c>
      <c r="B308" s="25">
        <v>44</v>
      </c>
      <c r="C308" s="53">
        <f t="shared" si="46"/>
        <v>4140.7</v>
      </c>
      <c r="D308" s="25">
        <v>88</v>
      </c>
      <c r="E308" s="52">
        <v>2</v>
      </c>
      <c r="F308" s="54">
        <f t="shared" si="53"/>
        <v>1.5355778549100427</v>
      </c>
      <c r="G308" s="54">
        <f t="shared" si="47"/>
        <v>754.3420780621224</v>
      </c>
      <c r="H308" s="54">
        <f t="shared" si="49"/>
        <v>1426.9478946015136</v>
      </c>
      <c r="I308" s="54">
        <f t="shared" si="50"/>
        <v>3532.954745116085</v>
      </c>
      <c r="J308" s="55"/>
      <c r="K308" s="56"/>
      <c r="L308" s="41" t="s">
        <v>464</v>
      </c>
      <c r="M308" s="54">
        <f t="shared" si="56"/>
        <v>861.9487298135455</v>
      </c>
      <c r="N308" s="25">
        <v>23</v>
      </c>
      <c r="O308" s="63">
        <v>0.5</v>
      </c>
      <c r="P308" s="41"/>
      <c r="Q308" s="54">
        <f t="shared" si="55"/>
        <v>107.6066517514231</v>
      </c>
      <c r="R308" s="54">
        <f t="shared" si="51"/>
        <v>185.5807972926624</v>
      </c>
      <c r="S308" s="54">
        <f t="shared" si="52"/>
        <v>1.2034410398823312</v>
      </c>
    </row>
    <row r="309" spans="1:19" ht="12.75">
      <c r="A309" s="39" t="s">
        <v>465</v>
      </c>
      <c r="B309" s="25">
        <v>16</v>
      </c>
      <c r="C309" s="53">
        <f t="shared" si="46"/>
        <v>4156.7</v>
      </c>
      <c r="D309" s="25">
        <v>80</v>
      </c>
      <c r="E309" s="52">
        <v>0</v>
      </c>
      <c r="F309" s="54">
        <f t="shared" si="53"/>
        <v>0</v>
      </c>
      <c r="G309" s="54">
        <f t="shared" si="47"/>
        <v>754.3420780621224</v>
      </c>
      <c r="H309" s="54">
        <f t="shared" si="49"/>
        <v>1429.7262654441845</v>
      </c>
      <c r="I309" s="54">
        <f t="shared" si="50"/>
        <v>3548.6732860892394</v>
      </c>
      <c r="J309" s="55"/>
      <c r="K309" s="56"/>
      <c r="L309" s="41"/>
      <c r="M309" s="54">
        <f t="shared" si="56"/>
        <v>860.7262052386706</v>
      </c>
      <c r="N309" s="25">
        <v>23</v>
      </c>
      <c r="O309" s="63">
        <v>0.5</v>
      </c>
      <c r="P309" s="41"/>
      <c r="Q309" s="54">
        <f t="shared" si="55"/>
        <v>106.38412717654819</v>
      </c>
      <c r="R309" s="54">
        <f t="shared" si="51"/>
        <v>185.5807972926624</v>
      </c>
      <c r="S309" s="54">
        <f t="shared" si="52"/>
        <v>1.2034410398823312</v>
      </c>
    </row>
    <row r="310" spans="1:19" ht="12.75">
      <c r="A310" s="39" t="s">
        <v>466</v>
      </c>
      <c r="B310" s="25">
        <v>15</v>
      </c>
      <c r="C310" s="53">
        <f t="shared" si="46"/>
        <v>4171.7</v>
      </c>
      <c r="D310" s="25">
        <v>80</v>
      </c>
      <c r="E310" s="52">
        <v>-4</v>
      </c>
      <c r="F310" s="54">
        <f t="shared" si="53"/>
        <v>-1.0463471061618796</v>
      </c>
      <c r="G310" s="54">
        <f t="shared" si="47"/>
        <v>753.2957309559605</v>
      </c>
      <c r="H310" s="54">
        <f t="shared" si="49"/>
        <v>1433.3462542344985</v>
      </c>
      <c r="I310" s="54">
        <f t="shared" si="50"/>
        <v>3563.3891900220956</v>
      </c>
      <c r="J310" s="55"/>
      <c r="K310" s="56"/>
      <c r="L310" s="41"/>
      <c r="M310" s="54">
        <f t="shared" si="56"/>
        <v>859.5800884497254</v>
      </c>
      <c r="N310" s="25">
        <v>23</v>
      </c>
      <c r="O310" s="63">
        <v>0.5</v>
      </c>
      <c r="P310" s="41"/>
      <c r="Q310" s="54">
        <f t="shared" si="55"/>
        <v>106.2843574937649</v>
      </c>
      <c r="R310" s="54">
        <f t="shared" si="51"/>
        <v>186.62714439882427</v>
      </c>
      <c r="S310" s="54">
        <f t="shared" si="52"/>
        <v>1.2034410398823312</v>
      </c>
    </row>
    <row r="311" spans="1:19" ht="12.75">
      <c r="A311" s="39" t="s">
        <v>467</v>
      </c>
      <c r="B311" s="25">
        <v>29</v>
      </c>
      <c r="C311" s="53">
        <f t="shared" si="46"/>
        <v>4200.7</v>
      </c>
      <c r="D311" s="25">
        <v>76</v>
      </c>
      <c r="E311" s="52">
        <v>-5</v>
      </c>
      <c r="F311" s="54">
        <f t="shared" si="53"/>
        <v>-2.527516539682087</v>
      </c>
      <c r="G311" s="54">
        <f t="shared" si="47"/>
        <v>750.7682144162784</v>
      </c>
      <c r="H311" s="54">
        <f t="shared" si="49"/>
        <v>1449.501139398293</v>
      </c>
      <c r="I311" s="54">
        <f t="shared" si="50"/>
        <v>3591.181333519486</v>
      </c>
      <c r="J311" s="55"/>
      <c r="K311" s="56"/>
      <c r="L311" s="70" t="s">
        <v>468</v>
      </c>
      <c r="M311" s="54">
        <f t="shared" si="56"/>
        <v>857.3642626577646</v>
      </c>
      <c r="N311" s="25">
        <v>23</v>
      </c>
      <c r="O311" s="63">
        <v>0.5</v>
      </c>
      <c r="P311" s="41"/>
      <c r="Q311" s="54">
        <f t="shared" si="55"/>
        <v>106.59604824148619</v>
      </c>
      <c r="R311" s="54">
        <f t="shared" si="51"/>
        <v>189.15466093850637</v>
      </c>
      <c r="S311" s="54">
        <f t="shared" si="52"/>
        <v>1.2034410398823312</v>
      </c>
    </row>
    <row r="312" spans="1:19" ht="12.75">
      <c r="A312" s="39" t="s">
        <v>469</v>
      </c>
      <c r="B312" s="25">
        <v>18</v>
      </c>
      <c r="C312" s="53">
        <f t="shared" si="46"/>
        <v>4218.7</v>
      </c>
      <c r="D312" s="25">
        <v>56</v>
      </c>
      <c r="E312" s="52">
        <v>-9</v>
      </c>
      <c r="F312" s="54">
        <f t="shared" si="53"/>
        <v>-2.815820370724156</v>
      </c>
      <c r="G312" s="54">
        <f t="shared" si="47"/>
        <v>747.9523940455542</v>
      </c>
      <c r="H312" s="54">
        <f t="shared" si="49"/>
        <v>1457.8475879967757</v>
      </c>
      <c r="I312" s="54">
        <f t="shared" si="50"/>
        <v>3605.373642060862</v>
      </c>
      <c r="J312" s="55"/>
      <c r="K312" s="56"/>
      <c r="L312" s="41"/>
      <c r="M312" s="54">
        <f t="shared" si="56"/>
        <v>855.9889225110303</v>
      </c>
      <c r="N312" s="25">
        <v>23</v>
      </c>
      <c r="O312" s="63">
        <v>0.5</v>
      </c>
      <c r="P312" s="41"/>
      <c r="Q312" s="54">
        <f t="shared" si="55"/>
        <v>108.03652846547607</v>
      </c>
      <c r="R312" s="54">
        <f t="shared" si="51"/>
        <v>191.97048130923054</v>
      </c>
      <c r="S312" s="54">
        <f t="shared" si="52"/>
        <v>1.2034410398823312</v>
      </c>
    </row>
    <row r="313" spans="1:19" ht="12.75">
      <c r="A313" s="39" t="s">
        <v>470</v>
      </c>
      <c r="B313" s="25">
        <v>14</v>
      </c>
      <c r="C313" s="53">
        <f t="shared" si="46"/>
        <v>4232.7</v>
      </c>
      <c r="D313" s="25">
        <v>62</v>
      </c>
      <c r="E313" s="52">
        <v>-18</v>
      </c>
      <c r="F313" s="54">
        <f t="shared" si="53"/>
        <v>-4.326237921249263</v>
      </c>
      <c r="G313" s="54">
        <f t="shared" si="47"/>
        <v>743.626156124305</v>
      </c>
      <c r="H313" s="54">
        <f t="shared" si="49"/>
        <v>1456.4558133309695</v>
      </c>
      <c r="I313" s="54">
        <f t="shared" si="50"/>
        <v>3617.5471129501752</v>
      </c>
      <c r="J313" s="55"/>
      <c r="K313" s="56"/>
      <c r="L313" s="41"/>
      <c r="M313" s="54">
        <f t="shared" si="56"/>
        <v>854.9192135080148</v>
      </c>
      <c r="N313" s="25">
        <v>23</v>
      </c>
      <c r="O313" s="63">
        <v>0.5</v>
      </c>
      <c r="P313" s="41"/>
      <c r="Q313" s="54">
        <f t="shared" si="55"/>
        <v>111.29305738370977</v>
      </c>
      <c r="R313" s="54">
        <f t="shared" si="51"/>
        <v>196.29671923047977</v>
      </c>
      <c r="S313" s="54">
        <f t="shared" si="52"/>
        <v>1.2034410398823312</v>
      </c>
    </row>
    <row r="314" spans="1:19" ht="12.75">
      <c r="A314" s="39" t="s">
        <v>471</v>
      </c>
      <c r="B314" s="25">
        <v>22</v>
      </c>
      <c r="C314" s="53">
        <f t="shared" si="46"/>
        <v>4254.7</v>
      </c>
      <c r="D314" s="25">
        <v>96</v>
      </c>
      <c r="E314" s="52">
        <v>-10</v>
      </c>
      <c r="F314" s="54">
        <f t="shared" si="53"/>
        <v>-3.820259908672467</v>
      </c>
      <c r="G314" s="54">
        <f t="shared" si="47"/>
        <v>739.8058962156325</v>
      </c>
      <c r="H314" s="54">
        <f t="shared" si="49"/>
        <v>1456.4558133309695</v>
      </c>
      <c r="I314" s="54">
        <f t="shared" si="50"/>
        <v>3639.2635083095333</v>
      </c>
      <c r="J314" s="55"/>
      <c r="K314" s="56"/>
      <c r="L314" s="70" t="s">
        <v>472</v>
      </c>
      <c r="M314" s="54">
        <f t="shared" si="56"/>
        <v>853.2382422175617</v>
      </c>
      <c r="N314" s="25">
        <v>23</v>
      </c>
      <c r="O314" s="63">
        <v>0.5</v>
      </c>
      <c r="P314" s="41"/>
      <c r="Q314" s="54">
        <f t="shared" si="55"/>
        <v>113.4323460019292</v>
      </c>
      <c r="R314" s="54">
        <f t="shared" si="51"/>
        <v>200.11697913915225</v>
      </c>
      <c r="S314" s="54">
        <f t="shared" si="52"/>
        <v>1.2034410398823312</v>
      </c>
    </row>
    <row r="315" spans="1:19" ht="12.75">
      <c r="A315" s="39" t="s">
        <v>473</v>
      </c>
      <c r="B315" s="25">
        <v>20</v>
      </c>
      <c r="C315" s="53">
        <f t="shared" si="46"/>
        <v>4274.7</v>
      </c>
      <c r="D315" s="25">
        <v>90</v>
      </c>
      <c r="E315" s="52">
        <v>-7</v>
      </c>
      <c r="F315" s="54">
        <f t="shared" si="53"/>
        <v>-2.4373868681029496</v>
      </c>
      <c r="G315" s="54">
        <f t="shared" si="47"/>
        <v>737.3685093475295</v>
      </c>
      <c r="H315" s="54">
        <f>(COS(E315*PI()/180)*B315)*COS((D317)*PI()/180)+H314</f>
        <v>1438.76851139756</v>
      </c>
      <c r="I315" s="54">
        <f>(COS(E317*PI()/180)*B315)*SIN((D315)*(PI()/180))+I314</f>
        <v>3659.171432276877</v>
      </c>
      <c r="J315" s="55"/>
      <c r="K315" s="56"/>
      <c r="L315" s="70" t="s">
        <v>474</v>
      </c>
      <c r="M315" s="54">
        <f t="shared" si="56"/>
        <v>851.710086498968</v>
      </c>
      <c r="N315" s="25">
        <v>23</v>
      </c>
      <c r="O315" s="63">
        <v>0.5</v>
      </c>
      <c r="P315" s="41"/>
      <c r="Q315" s="54">
        <f t="shared" si="55"/>
        <v>114.34157715143851</v>
      </c>
      <c r="R315" s="54">
        <f t="shared" si="51"/>
        <v>202.55436600725523</v>
      </c>
      <c r="S315" s="54">
        <f t="shared" si="52"/>
        <v>1.2034410398823312</v>
      </c>
    </row>
    <row r="316" spans="1:19" ht="12.75">
      <c r="A316" s="77" t="s">
        <v>359</v>
      </c>
      <c r="B316" s="71"/>
      <c r="C316" s="76">
        <f>C238</f>
        <v>3457.3999999999996</v>
      </c>
      <c r="D316" s="71">
        <v>0</v>
      </c>
      <c r="E316" s="72">
        <v>0</v>
      </c>
      <c r="F316" s="73"/>
      <c r="G316" s="73">
        <f>G238</f>
        <v>874.426745286132</v>
      </c>
      <c r="H316" s="73"/>
      <c r="I316" s="73"/>
      <c r="J316" s="74"/>
      <c r="K316" s="75"/>
      <c r="L316" s="77" t="s">
        <v>520</v>
      </c>
      <c r="M316" s="73">
        <f>M238</f>
        <v>914.1581699392966</v>
      </c>
      <c r="N316" s="25">
        <v>23</v>
      </c>
      <c r="O316" s="63">
        <v>0.5</v>
      </c>
      <c r="P316" s="34"/>
      <c r="Q316" s="73">
        <f>Q238</f>
        <v>39.731424653164595</v>
      </c>
      <c r="R316" s="73">
        <f>R238</f>
        <v>65.49613006865275</v>
      </c>
      <c r="S316" s="54">
        <f t="shared" si="52"/>
        <v>1.2034410398823312</v>
      </c>
    </row>
    <row r="317" spans="1:19" ht="12.75">
      <c r="A317" s="39" t="s">
        <v>476</v>
      </c>
      <c r="B317" s="59">
        <v>19</v>
      </c>
      <c r="C317" s="53">
        <f>C316+B317</f>
        <v>3476.3999999999996</v>
      </c>
      <c r="D317" s="59">
        <v>153</v>
      </c>
      <c r="E317" s="57">
        <v>-5.5</v>
      </c>
      <c r="F317" s="60">
        <f aca="true" t="shared" si="57" ref="F317:F346">B317*SIN(E317*PI()/180)</f>
        <v>-1.8210692978842555</v>
      </c>
      <c r="G317" s="54">
        <f>G316+F317</f>
        <v>872.6056759882478</v>
      </c>
      <c r="H317" s="54">
        <f>(COS(E317*PI()/180)*B317)*COS((D318)*PI()/180)+H315</f>
        <v>1422.3897818998478</v>
      </c>
      <c r="I317" s="54">
        <f>(COS(E318*PI()/180)*B317)*SIN((D317)*(PI()/180))+I315</f>
        <v>3667.6387711727325</v>
      </c>
      <c r="J317" s="44"/>
      <c r="K317" s="61"/>
      <c r="L317" s="39" t="s">
        <v>477</v>
      </c>
      <c r="M317" s="54">
        <f>M316-(10.9*B317*(O317/1000)^1.85)/(150^1.85*(N317/1000)^4.87)</f>
        <v>912.7064220066327</v>
      </c>
      <c r="N317" s="25">
        <v>23</v>
      </c>
      <c r="O317" s="63">
        <v>0.5</v>
      </c>
      <c r="P317" s="39"/>
      <c r="Q317" s="54">
        <f aca="true" t="shared" si="58" ref="Q317:Q352">M317-G317</f>
        <v>40.10074601838494</v>
      </c>
      <c r="R317" s="54">
        <f>(G$212-G317)</f>
        <v>67.31719936653701</v>
      </c>
      <c r="S317" s="54">
        <f t="shared" si="52"/>
        <v>1.2034410398823312</v>
      </c>
    </row>
    <row r="318" spans="1:19" ht="12.75">
      <c r="A318" s="39" t="s">
        <v>478</v>
      </c>
      <c r="B318" s="25">
        <v>21</v>
      </c>
      <c r="C318" s="53">
        <f aca="true" t="shared" si="59" ref="C318:C352">C317+B318</f>
        <v>3497.3999999999996</v>
      </c>
      <c r="D318" s="25">
        <v>150</v>
      </c>
      <c r="E318" s="52">
        <v>-11</v>
      </c>
      <c r="F318" s="54">
        <f t="shared" si="57"/>
        <v>-4.006988902907441</v>
      </c>
      <c r="G318" s="54">
        <f aca="true" t="shared" si="60" ref="G318:G352">G317+F318</f>
        <v>868.5986870853403</v>
      </c>
      <c r="H318" s="54">
        <f aca="true" t="shared" si="61" ref="H318:H352">(COS(E318*PI()/180)*B318)*COS((D319)*PI()/180)+H317</f>
        <v>1405.2998597361384</v>
      </c>
      <c r="I318" s="54">
        <f aca="true" t="shared" si="62" ref="I318:I352">(COS(E319*PI()/180)*B318)*SIN((D318)*(PI()/180))+I317</f>
        <v>3677.9093209804373</v>
      </c>
      <c r="J318" s="55"/>
      <c r="K318" s="56"/>
      <c r="L318" s="41" t="s">
        <v>127</v>
      </c>
      <c r="M318" s="54">
        <f aca="true" t="shared" si="63" ref="M318:M351">M317-(10.9*B318*(O318/1000)^1.85)/(150^1.85*(N318/1000)^4.87)</f>
        <v>911.1018585021094</v>
      </c>
      <c r="N318" s="25">
        <v>23</v>
      </c>
      <c r="O318" s="63">
        <v>0.5</v>
      </c>
      <c r="P318" s="41"/>
      <c r="Q318" s="54">
        <f t="shared" si="58"/>
        <v>42.50317141676908</v>
      </c>
      <c r="R318" s="54">
        <f aca="true" t="shared" si="64" ref="R318:R352">(G$212-G318)</f>
        <v>71.32418826944445</v>
      </c>
      <c r="S318" s="54">
        <f t="shared" si="52"/>
        <v>1.2034410398823312</v>
      </c>
    </row>
    <row r="319" spans="1:19" ht="12.75">
      <c r="A319" s="39" t="s">
        <v>479</v>
      </c>
      <c r="B319" s="25">
        <v>21</v>
      </c>
      <c r="C319" s="53">
        <f t="shared" si="59"/>
        <v>3518.3999999999996</v>
      </c>
      <c r="D319" s="25">
        <v>146</v>
      </c>
      <c r="E319" s="52">
        <v>-12</v>
      </c>
      <c r="F319" s="54">
        <f t="shared" si="57"/>
        <v>-4.366145507172946</v>
      </c>
      <c r="G319" s="54">
        <f t="shared" si="60"/>
        <v>864.2325415781673</v>
      </c>
      <c r="H319" s="54">
        <f t="shared" si="61"/>
        <v>1388.2705163733676</v>
      </c>
      <c r="I319" s="54">
        <f t="shared" si="62"/>
        <v>3689.139256475324</v>
      </c>
      <c r="J319" s="55"/>
      <c r="K319" s="56"/>
      <c r="L319" s="41" t="s">
        <v>127</v>
      </c>
      <c r="M319" s="54">
        <f t="shared" si="63"/>
        <v>909.4972949975861</v>
      </c>
      <c r="N319" s="25">
        <v>23</v>
      </c>
      <c r="O319" s="63">
        <v>0.5</v>
      </c>
      <c r="P319" s="41"/>
      <c r="Q319" s="54">
        <f t="shared" si="58"/>
        <v>45.26475341941875</v>
      </c>
      <c r="R319" s="54">
        <f t="shared" si="64"/>
        <v>75.69033377661742</v>
      </c>
      <c r="S319" s="54">
        <f t="shared" si="52"/>
        <v>1.2034410398823312</v>
      </c>
    </row>
    <row r="320" spans="1:19" ht="12.75">
      <c r="A320" s="39" t="s">
        <v>480</v>
      </c>
      <c r="B320" s="25">
        <v>18</v>
      </c>
      <c r="C320" s="53">
        <f t="shared" si="59"/>
        <v>3536.3999999999996</v>
      </c>
      <c r="D320" s="25">
        <v>146</v>
      </c>
      <c r="E320" s="52">
        <v>-17</v>
      </c>
      <c r="F320" s="54">
        <f t="shared" si="57"/>
        <v>-5.262690685009262</v>
      </c>
      <c r="G320" s="54">
        <f t="shared" si="60"/>
        <v>858.9698508931581</v>
      </c>
      <c r="H320" s="54">
        <f t="shared" si="61"/>
        <v>1375.0842213771605</v>
      </c>
      <c r="I320" s="54">
        <f t="shared" si="62"/>
        <v>3698.4717998456795</v>
      </c>
      <c r="J320" s="55"/>
      <c r="K320" s="56"/>
      <c r="L320" s="41" t="s">
        <v>481</v>
      </c>
      <c r="M320" s="54">
        <f t="shared" si="63"/>
        <v>908.1219548508518</v>
      </c>
      <c r="N320" s="25">
        <v>23</v>
      </c>
      <c r="O320" s="63">
        <v>0.5</v>
      </c>
      <c r="P320" s="41"/>
      <c r="Q320" s="54">
        <f t="shared" si="58"/>
        <v>49.152103957693726</v>
      </c>
      <c r="R320" s="54">
        <f t="shared" si="64"/>
        <v>80.95302446162668</v>
      </c>
      <c r="S320" s="54">
        <f t="shared" si="52"/>
        <v>1.2034410398823312</v>
      </c>
    </row>
    <row r="321" spans="1:19" ht="12.75">
      <c r="A321" s="39" t="s">
        <v>482</v>
      </c>
      <c r="B321" s="25">
        <v>20</v>
      </c>
      <c r="C321" s="53">
        <f t="shared" si="59"/>
        <v>3556.3999999999996</v>
      </c>
      <c r="D321" s="25">
        <v>140</v>
      </c>
      <c r="E321" s="52">
        <v>-22</v>
      </c>
      <c r="F321" s="54">
        <f t="shared" si="57"/>
        <v>-7.49213186831824</v>
      </c>
      <c r="G321" s="54">
        <f t="shared" si="60"/>
        <v>851.4777190248399</v>
      </c>
      <c r="H321" s="54">
        <f t="shared" si="61"/>
        <v>1360.0820714720685</v>
      </c>
      <c r="I321" s="54">
        <f t="shared" si="62"/>
        <v>3710.391445718018</v>
      </c>
      <c r="J321" s="55"/>
      <c r="K321" s="56"/>
      <c r="L321" s="41" t="s">
        <v>319</v>
      </c>
      <c r="M321" s="54">
        <f t="shared" si="63"/>
        <v>906.5937991322581</v>
      </c>
      <c r="N321" s="25">
        <v>23</v>
      </c>
      <c r="O321" s="63">
        <v>0.5</v>
      </c>
      <c r="P321" s="41"/>
      <c r="Q321" s="54">
        <f t="shared" si="58"/>
        <v>55.11608010741827</v>
      </c>
      <c r="R321" s="54">
        <f t="shared" si="64"/>
        <v>88.4451563299449</v>
      </c>
      <c r="S321" s="54">
        <f t="shared" si="52"/>
        <v>1.2034410398823312</v>
      </c>
    </row>
    <row r="322" spans="1:19" ht="12.75">
      <c r="A322" s="39" t="s">
        <v>483</v>
      </c>
      <c r="B322" s="25">
        <v>15</v>
      </c>
      <c r="C322" s="53">
        <f t="shared" si="59"/>
        <v>3571.3999999999996</v>
      </c>
      <c r="D322" s="25">
        <v>144</v>
      </c>
      <c r="E322" s="52">
        <v>-22</v>
      </c>
      <c r="F322" s="54">
        <f t="shared" si="57"/>
        <v>-5.61909890123868</v>
      </c>
      <c r="G322" s="54">
        <f t="shared" si="60"/>
        <v>845.8586201236012</v>
      </c>
      <c r="H322" s="54">
        <f t="shared" si="61"/>
        <v>1348.2876239322834</v>
      </c>
      <c r="I322" s="54">
        <f t="shared" si="62"/>
        <v>3718.6765076808083</v>
      </c>
      <c r="J322" s="55"/>
      <c r="K322" s="56"/>
      <c r="L322" s="41"/>
      <c r="M322" s="54">
        <f t="shared" si="63"/>
        <v>905.447682343313</v>
      </c>
      <c r="N322" s="25">
        <v>23</v>
      </c>
      <c r="O322" s="63">
        <v>0.5</v>
      </c>
      <c r="P322" s="41"/>
      <c r="Q322" s="54">
        <f t="shared" si="58"/>
        <v>59.589062219711764</v>
      </c>
      <c r="R322" s="54">
        <f t="shared" si="64"/>
        <v>94.06425523118355</v>
      </c>
      <c r="S322" s="54">
        <f t="shared" si="52"/>
        <v>1.2034410398823312</v>
      </c>
    </row>
    <row r="323" spans="1:19" ht="12.75">
      <c r="A323" s="39" t="s">
        <v>484</v>
      </c>
      <c r="B323" s="25">
        <v>18</v>
      </c>
      <c r="C323" s="53">
        <f t="shared" si="59"/>
        <v>3589.3999999999996</v>
      </c>
      <c r="D323" s="25">
        <v>148</v>
      </c>
      <c r="E323" s="52">
        <v>-20</v>
      </c>
      <c r="F323" s="54">
        <f t="shared" si="57"/>
        <v>-6.156362579862037</v>
      </c>
      <c r="G323" s="54">
        <f t="shared" si="60"/>
        <v>839.7022575437392</v>
      </c>
      <c r="H323" s="54">
        <f t="shared" si="61"/>
        <v>1333.6392656679948</v>
      </c>
      <c r="I323" s="54">
        <f t="shared" si="62"/>
        <v>3727.5204942291853</v>
      </c>
      <c r="J323" s="55"/>
      <c r="K323" s="56"/>
      <c r="L323" s="41"/>
      <c r="M323" s="54">
        <f t="shared" si="63"/>
        <v>904.0723421965787</v>
      </c>
      <c r="N323" s="25">
        <v>23</v>
      </c>
      <c r="O323" s="63">
        <v>0.5</v>
      </c>
      <c r="P323" s="41"/>
      <c r="Q323" s="54">
        <f t="shared" si="58"/>
        <v>64.37008465283952</v>
      </c>
      <c r="R323" s="54">
        <f t="shared" si="64"/>
        <v>100.2206178110456</v>
      </c>
      <c r="S323" s="54">
        <f t="shared" si="52"/>
        <v>1.2034410398823312</v>
      </c>
    </row>
    <row r="324" spans="1:19" ht="12.75">
      <c r="A324" s="39" t="s">
        <v>485</v>
      </c>
      <c r="B324" s="25">
        <v>28</v>
      </c>
      <c r="C324" s="53">
        <f t="shared" si="59"/>
        <v>3617.3999999999996</v>
      </c>
      <c r="D324" s="25">
        <v>150</v>
      </c>
      <c r="E324" s="52">
        <v>-22</v>
      </c>
      <c r="F324" s="54">
        <f t="shared" si="57"/>
        <v>-10.488984615645537</v>
      </c>
      <c r="G324" s="54">
        <f t="shared" si="60"/>
        <v>829.2132729280936</v>
      </c>
      <c r="H324" s="54">
        <f t="shared" si="61"/>
        <v>1311.1562520510536</v>
      </c>
      <c r="I324" s="54">
        <f t="shared" si="62"/>
        <v>3741.3481309975173</v>
      </c>
      <c r="J324" s="55"/>
      <c r="K324" s="56"/>
      <c r="L324" s="41"/>
      <c r="M324" s="54">
        <f t="shared" si="63"/>
        <v>901.9329241905476</v>
      </c>
      <c r="N324" s="25">
        <v>23</v>
      </c>
      <c r="O324" s="63">
        <v>0.5</v>
      </c>
      <c r="P324" s="41"/>
      <c r="Q324" s="54">
        <f t="shared" si="58"/>
        <v>72.71965126245402</v>
      </c>
      <c r="R324" s="54">
        <f t="shared" si="64"/>
        <v>110.70960242669116</v>
      </c>
      <c r="S324" s="54">
        <f t="shared" si="52"/>
        <v>1.2034410398823312</v>
      </c>
    </row>
    <row r="325" spans="1:19" ht="12.75">
      <c r="A325" s="39" t="s">
        <v>486</v>
      </c>
      <c r="B325" s="25">
        <v>19</v>
      </c>
      <c r="C325" s="53">
        <f t="shared" si="59"/>
        <v>3636.3999999999996</v>
      </c>
      <c r="D325" s="25">
        <v>150</v>
      </c>
      <c r="E325" s="52">
        <v>-9</v>
      </c>
      <c r="F325" s="54">
        <f t="shared" si="57"/>
        <v>-2.9722548357643865</v>
      </c>
      <c r="G325" s="54">
        <f t="shared" si="60"/>
        <v>826.2410180923292</v>
      </c>
      <c r="H325" s="54">
        <f t="shared" si="61"/>
        <v>1294.4355536996877</v>
      </c>
      <c r="I325" s="54">
        <f t="shared" si="62"/>
        <v>3750.7773194381098</v>
      </c>
      <c r="J325" s="55"/>
      <c r="K325" s="56"/>
      <c r="L325" s="41"/>
      <c r="M325" s="54">
        <f t="shared" si="63"/>
        <v>900.4811762578837</v>
      </c>
      <c r="N325" s="25">
        <v>23</v>
      </c>
      <c r="O325" s="63">
        <v>0.5</v>
      </c>
      <c r="P325" s="41"/>
      <c r="Q325" s="54">
        <f t="shared" si="58"/>
        <v>74.24015816555448</v>
      </c>
      <c r="R325" s="54">
        <f t="shared" si="64"/>
        <v>113.68185726245554</v>
      </c>
      <c r="S325" s="54">
        <f t="shared" si="52"/>
        <v>1.2034410398823312</v>
      </c>
    </row>
    <row r="326" spans="1:19" ht="12.75">
      <c r="A326" s="39" t="s">
        <v>487</v>
      </c>
      <c r="B326" s="25">
        <v>18</v>
      </c>
      <c r="C326" s="53">
        <f t="shared" si="59"/>
        <v>3654.3999999999996</v>
      </c>
      <c r="D326" s="25">
        <v>153</v>
      </c>
      <c r="E326" s="52">
        <v>-7</v>
      </c>
      <c r="F326" s="54">
        <f t="shared" si="57"/>
        <v>-2.1936481812926547</v>
      </c>
      <c r="G326" s="54">
        <f t="shared" si="60"/>
        <v>824.0473699110365</v>
      </c>
      <c r="H326" s="54">
        <f t="shared" si="61"/>
        <v>1279.4520072949244</v>
      </c>
      <c r="I326" s="54">
        <f t="shared" si="62"/>
        <v>3758.9043822991525</v>
      </c>
      <c r="J326" s="55"/>
      <c r="K326" s="56"/>
      <c r="L326" s="41"/>
      <c r="M326" s="54">
        <f t="shared" si="63"/>
        <v>899.1058361111494</v>
      </c>
      <c r="N326" s="25">
        <v>23</v>
      </c>
      <c r="O326" s="63">
        <v>0.5</v>
      </c>
      <c r="P326" s="41"/>
      <c r="Q326" s="54">
        <f t="shared" si="58"/>
        <v>75.05846620011289</v>
      </c>
      <c r="R326" s="54">
        <f t="shared" si="64"/>
        <v>115.87550544374824</v>
      </c>
      <c r="S326" s="54">
        <f t="shared" si="52"/>
        <v>1.2034410398823312</v>
      </c>
    </row>
    <row r="327" spans="1:19" ht="12.75">
      <c r="A327" s="39" t="s">
        <v>488</v>
      </c>
      <c r="B327" s="25">
        <v>23</v>
      </c>
      <c r="C327" s="53">
        <f t="shared" si="59"/>
        <v>3677.3999999999996</v>
      </c>
      <c r="D327" s="25">
        <v>147</v>
      </c>
      <c r="E327" s="52">
        <v>6</v>
      </c>
      <c r="F327" s="54">
        <f t="shared" si="57"/>
        <v>2.4041546551560296</v>
      </c>
      <c r="G327" s="54">
        <f t="shared" si="60"/>
        <v>826.4515245661926</v>
      </c>
      <c r="H327" s="54">
        <f t="shared" si="61"/>
        <v>1262.997826117052</v>
      </c>
      <c r="I327" s="54">
        <f t="shared" si="62"/>
        <v>3771.400565698234</v>
      </c>
      <c r="J327" s="55"/>
      <c r="K327" s="56"/>
      <c r="L327" s="41" t="s">
        <v>489</v>
      </c>
      <c r="M327" s="54">
        <f t="shared" si="63"/>
        <v>897.3484570347667</v>
      </c>
      <c r="N327" s="25">
        <v>23</v>
      </c>
      <c r="O327" s="63">
        <v>0.5</v>
      </c>
      <c r="P327" s="41"/>
      <c r="Q327" s="54">
        <f t="shared" si="58"/>
        <v>70.89693246857416</v>
      </c>
      <c r="R327" s="54">
        <f t="shared" si="64"/>
        <v>113.47135078859219</v>
      </c>
      <c r="S327" s="54">
        <f t="shared" si="52"/>
        <v>1.2034410398823312</v>
      </c>
    </row>
    <row r="328" spans="1:19" ht="12.75">
      <c r="A328" s="39" t="s">
        <v>490</v>
      </c>
      <c r="B328" s="25">
        <v>38</v>
      </c>
      <c r="C328" s="53">
        <f t="shared" si="59"/>
        <v>3715.3999999999996</v>
      </c>
      <c r="D328" s="25">
        <v>136</v>
      </c>
      <c r="E328" s="52">
        <v>4</v>
      </c>
      <c r="F328" s="54">
        <f t="shared" si="57"/>
        <v>2.6507460022767617</v>
      </c>
      <c r="G328" s="54">
        <f t="shared" si="60"/>
        <v>829.1022705684693</v>
      </c>
      <c r="H328" s="54">
        <f t="shared" si="61"/>
        <v>1230.5048133159821</v>
      </c>
      <c r="I328" s="54">
        <f t="shared" si="62"/>
        <v>3797.396553757302</v>
      </c>
      <c r="J328" s="55"/>
      <c r="K328" s="56"/>
      <c r="L328" s="41"/>
      <c r="M328" s="54">
        <f t="shared" si="63"/>
        <v>894.4449611694389</v>
      </c>
      <c r="N328" s="25">
        <v>23</v>
      </c>
      <c r="O328" s="63">
        <v>0.5</v>
      </c>
      <c r="P328" s="41"/>
      <c r="Q328" s="54">
        <f t="shared" si="58"/>
        <v>65.3426906009696</v>
      </c>
      <c r="R328" s="54">
        <f t="shared" si="64"/>
        <v>110.82060478631547</v>
      </c>
      <c r="S328" s="54">
        <f t="shared" si="52"/>
        <v>1.2034410398823312</v>
      </c>
    </row>
    <row r="329" spans="1:19" ht="12.75">
      <c r="A329" s="39" t="s">
        <v>491</v>
      </c>
      <c r="B329" s="25">
        <v>22</v>
      </c>
      <c r="C329" s="53">
        <f t="shared" si="59"/>
        <v>3737.3999999999996</v>
      </c>
      <c r="D329" s="25">
        <v>149</v>
      </c>
      <c r="E329" s="52">
        <v>10</v>
      </c>
      <c r="F329" s="54">
        <f t="shared" si="57"/>
        <v>3.820259908672467</v>
      </c>
      <c r="G329" s="54">
        <f t="shared" si="60"/>
        <v>832.9225304771418</v>
      </c>
      <c r="H329" s="54">
        <f t="shared" si="61"/>
        <v>1214.9197622426595</v>
      </c>
      <c r="I329" s="54">
        <f t="shared" si="62"/>
        <v>3808.699790054299</v>
      </c>
      <c r="J329" s="55"/>
      <c r="K329" s="56"/>
      <c r="L329" s="41" t="s">
        <v>492</v>
      </c>
      <c r="M329" s="54">
        <f t="shared" si="63"/>
        <v>892.7639898789859</v>
      </c>
      <c r="N329" s="25">
        <v>23</v>
      </c>
      <c r="O329" s="63">
        <v>0.5</v>
      </c>
      <c r="P329" s="41"/>
      <c r="Q329" s="54">
        <f t="shared" si="58"/>
        <v>59.84145940184408</v>
      </c>
      <c r="R329" s="54">
        <f t="shared" si="64"/>
        <v>107.00034487764299</v>
      </c>
      <c r="S329" s="54">
        <f t="shared" si="52"/>
        <v>1.2034410398823312</v>
      </c>
    </row>
    <row r="330" spans="1:19" ht="12.75">
      <c r="A330" s="39" t="s">
        <v>493</v>
      </c>
      <c r="B330" s="25">
        <v>20</v>
      </c>
      <c r="C330" s="53">
        <f t="shared" si="59"/>
        <v>3757.3999999999996</v>
      </c>
      <c r="D330" s="25">
        <v>136</v>
      </c>
      <c r="E330" s="52">
        <v>-4</v>
      </c>
      <c r="F330" s="54">
        <f t="shared" si="57"/>
        <v>-1.395129474882506</v>
      </c>
      <c r="G330" s="54">
        <f t="shared" si="60"/>
        <v>831.5274010022592</v>
      </c>
      <c r="H330" s="54">
        <f t="shared" si="61"/>
        <v>1201.0604378910202</v>
      </c>
      <c r="I330" s="54">
        <f t="shared" si="62"/>
        <v>3822.337700847339</v>
      </c>
      <c r="J330" s="55"/>
      <c r="K330" s="56"/>
      <c r="L330" s="41"/>
      <c r="M330" s="54">
        <f t="shared" si="63"/>
        <v>891.2358341603922</v>
      </c>
      <c r="N330" s="25">
        <v>23</v>
      </c>
      <c r="O330" s="63">
        <v>0.5</v>
      </c>
      <c r="P330" s="41"/>
      <c r="Q330" s="54">
        <f t="shared" si="58"/>
        <v>59.70843315813295</v>
      </c>
      <c r="R330" s="54">
        <f t="shared" si="64"/>
        <v>108.39547435252553</v>
      </c>
      <c r="S330" s="54">
        <f t="shared" si="52"/>
        <v>1.2034410398823312</v>
      </c>
    </row>
    <row r="331" spans="1:19" ht="12.75">
      <c r="A331" s="39" t="s">
        <v>494</v>
      </c>
      <c r="B331" s="25">
        <v>14</v>
      </c>
      <c r="C331" s="53">
        <f t="shared" si="59"/>
        <v>3771.3999999999996</v>
      </c>
      <c r="D331" s="25">
        <v>134</v>
      </c>
      <c r="E331" s="52">
        <v>-11</v>
      </c>
      <c r="F331" s="54">
        <f t="shared" si="57"/>
        <v>-2.671325935271627</v>
      </c>
      <c r="G331" s="54">
        <f t="shared" si="60"/>
        <v>828.8560750669876</v>
      </c>
      <c r="H331" s="54">
        <f t="shared" si="61"/>
        <v>1191.687884080763</v>
      </c>
      <c r="I331" s="54">
        <f t="shared" si="62"/>
        <v>3832.065305321685</v>
      </c>
      <c r="J331" s="55"/>
      <c r="K331" s="56"/>
      <c r="L331" s="41"/>
      <c r="M331" s="54">
        <f t="shared" si="63"/>
        <v>890.1661251573767</v>
      </c>
      <c r="N331" s="25">
        <v>23</v>
      </c>
      <c r="O331" s="63">
        <v>0.5</v>
      </c>
      <c r="P331" s="41"/>
      <c r="Q331" s="54">
        <f t="shared" si="58"/>
        <v>61.31005009038904</v>
      </c>
      <c r="R331" s="54">
        <f t="shared" si="64"/>
        <v>111.06680028779715</v>
      </c>
      <c r="S331" s="54">
        <f t="shared" si="52"/>
        <v>1.2034410398823312</v>
      </c>
    </row>
    <row r="332" spans="1:19" ht="12.75">
      <c r="A332" s="39" t="s">
        <v>495</v>
      </c>
      <c r="B332" s="25">
        <v>17</v>
      </c>
      <c r="C332" s="53">
        <f t="shared" si="59"/>
        <v>3788.3999999999996</v>
      </c>
      <c r="D332" s="25">
        <v>133</v>
      </c>
      <c r="E332" s="52">
        <v>-15</v>
      </c>
      <c r="F332" s="54">
        <f t="shared" si="57"/>
        <v>-4.399923766742853</v>
      </c>
      <c r="G332" s="54">
        <f t="shared" si="60"/>
        <v>824.4561513002448</v>
      </c>
      <c r="H332" s="54">
        <f t="shared" si="61"/>
        <v>1178.9265730463148</v>
      </c>
      <c r="I332" s="54">
        <f t="shared" si="62"/>
        <v>3843.955054715228</v>
      </c>
      <c r="J332" s="55"/>
      <c r="K332" s="56"/>
      <c r="L332" s="41"/>
      <c r="M332" s="54">
        <f t="shared" si="63"/>
        <v>888.8671927965721</v>
      </c>
      <c r="N332" s="25">
        <v>23</v>
      </c>
      <c r="O332" s="63">
        <v>0.5</v>
      </c>
      <c r="P332" s="41"/>
      <c r="Q332" s="54">
        <f t="shared" si="58"/>
        <v>64.41104149632736</v>
      </c>
      <c r="R332" s="54">
        <f t="shared" si="64"/>
        <v>115.46672405454001</v>
      </c>
      <c r="S332" s="54">
        <f t="shared" si="52"/>
        <v>1.2034410398823312</v>
      </c>
    </row>
    <row r="333" spans="1:19" ht="12.75">
      <c r="A333" s="39" t="s">
        <v>496</v>
      </c>
      <c r="B333" s="25">
        <v>18</v>
      </c>
      <c r="C333" s="53">
        <f t="shared" si="59"/>
        <v>3806.3999999999996</v>
      </c>
      <c r="D333" s="25">
        <v>141</v>
      </c>
      <c r="E333" s="52">
        <v>-17</v>
      </c>
      <c r="F333" s="54">
        <f t="shared" si="57"/>
        <v>-5.262690685009262</v>
      </c>
      <c r="G333" s="54">
        <f t="shared" si="60"/>
        <v>819.1934606152355</v>
      </c>
      <c r="H333" s="54">
        <f t="shared" si="61"/>
        <v>1168.3288931018062</v>
      </c>
      <c r="I333" s="54">
        <f t="shared" si="62"/>
        <v>3854.8968374522847</v>
      </c>
      <c r="J333" s="55"/>
      <c r="K333" s="56"/>
      <c r="L333" s="41"/>
      <c r="M333" s="54">
        <f t="shared" si="63"/>
        <v>887.4918526498378</v>
      </c>
      <c r="N333" s="25">
        <v>23</v>
      </c>
      <c r="O333" s="63">
        <v>0.5</v>
      </c>
      <c r="P333" s="41"/>
      <c r="Q333" s="54">
        <f t="shared" si="58"/>
        <v>68.29839203460233</v>
      </c>
      <c r="R333" s="54">
        <f t="shared" si="64"/>
        <v>120.72941473954927</v>
      </c>
      <c r="S333" s="54">
        <f t="shared" si="52"/>
        <v>1.2034410398823312</v>
      </c>
    </row>
    <row r="334" spans="1:19" ht="12.75">
      <c r="A334" s="39" t="s">
        <v>497</v>
      </c>
      <c r="B334" s="25">
        <v>13</v>
      </c>
      <c r="C334" s="53">
        <f t="shared" si="59"/>
        <v>3819.3999999999996</v>
      </c>
      <c r="D334" s="25">
        <v>128</v>
      </c>
      <c r="E334" s="52">
        <v>-15</v>
      </c>
      <c r="F334" s="54">
        <f t="shared" si="57"/>
        <v>-3.3646475863327696</v>
      </c>
      <c r="G334" s="54">
        <f t="shared" si="60"/>
        <v>815.8288130289027</v>
      </c>
      <c r="H334" s="54">
        <f t="shared" si="61"/>
        <v>1158.1700377877505</v>
      </c>
      <c r="I334" s="54">
        <f t="shared" si="62"/>
        <v>3864.1811811216958</v>
      </c>
      <c r="J334" s="55"/>
      <c r="K334" s="56"/>
      <c r="L334" s="41"/>
      <c r="M334" s="54">
        <f t="shared" si="63"/>
        <v>886.4985514327519</v>
      </c>
      <c r="N334" s="25">
        <v>23</v>
      </c>
      <c r="O334" s="63">
        <v>0.5</v>
      </c>
      <c r="P334" s="41"/>
      <c r="Q334" s="54">
        <f t="shared" si="58"/>
        <v>70.66973840384924</v>
      </c>
      <c r="R334" s="54">
        <f t="shared" si="64"/>
        <v>124.09406232588208</v>
      </c>
      <c r="S334" s="54">
        <f t="shared" si="52"/>
        <v>1.2034410398823312</v>
      </c>
    </row>
    <row r="335" spans="1:19" ht="12.75">
      <c r="A335" s="39" t="s">
        <v>498</v>
      </c>
      <c r="B335" s="25">
        <v>18</v>
      </c>
      <c r="C335" s="53">
        <f t="shared" si="59"/>
        <v>3837.3999999999996</v>
      </c>
      <c r="D335" s="25">
        <v>144</v>
      </c>
      <c r="E335" s="52">
        <v>-25</v>
      </c>
      <c r="F335" s="54">
        <f t="shared" si="57"/>
        <v>-7.60712871133259</v>
      </c>
      <c r="G335" s="54">
        <f t="shared" si="60"/>
        <v>808.2216843175701</v>
      </c>
      <c r="H335" s="54">
        <f t="shared" si="61"/>
        <v>1145.4920359301648</v>
      </c>
      <c r="I335" s="54">
        <f t="shared" si="62"/>
        <v>3874.2434870204447</v>
      </c>
      <c r="J335" s="55"/>
      <c r="K335" s="56"/>
      <c r="L335" s="41"/>
      <c r="M335" s="54">
        <f t="shared" si="63"/>
        <v>885.1232112860176</v>
      </c>
      <c r="N335" s="25">
        <v>23</v>
      </c>
      <c r="O335" s="63">
        <v>0.5</v>
      </c>
      <c r="P335" s="41"/>
      <c r="Q335" s="54">
        <f t="shared" si="58"/>
        <v>76.90152696844757</v>
      </c>
      <c r="R335" s="54">
        <f t="shared" si="64"/>
        <v>131.7011910372147</v>
      </c>
      <c r="S335" s="54">
        <f t="shared" si="52"/>
        <v>1.2034410398823312</v>
      </c>
    </row>
    <row r="336" spans="1:19" ht="12.75">
      <c r="A336" s="39" t="s">
        <v>499</v>
      </c>
      <c r="B336" s="25">
        <v>15</v>
      </c>
      <c r="C336" s="53">
        <f>C335+B336</f>
        <v>3852.3999999999996</v>
      </c>
      <c r="D336" s="25">
        <v>141</v>
      </c>
      <c r="E336" s="52">
        <v>-18</v>
      </c>
      <c r="F336" s="54">
        <f t="shared" si="57"/>
        <v>-4.635254915624211</v>
      </c>
      <c r="G336" s="54">
        <f t="shared" si="60"/>
        <v>803.5864294019459</v>
      </c>
      <c r="H336" s="54">
        <f t="shared" si="61"/>
        <v>1136.7091030610595</v>
      </c>
      <c r="I336" s="54">
        <f t="shared" si="62"/>
        <v>3883.6832928861922</v>
      </c>
      <c r="J336" s="55"/>
      <c r="K336" s="56"/>
      <c r="L336" s="41"/>
      <c r="M336" s="54">
        <f t="shared" si="63"/>
        <v>883.9770944970725</v>
      </c>
      <c r="N336" s="25">
        <v>23</v>
      </c>
      <c r="O336" s="63">
        <v>0.5</v>
      </c>
      <c r="P336" s="41"/>
      <c r="Q336" s="54">
        <f t="shared" si="58"/>
        <v>80.39066509512656</v>
      </c>
      <c r="R336" s="54">
        <f t="shared" si="64"/>
        <v>136.33644595283886</v>
      </c>
      <c r="S336" s="54">
        <f t="shared" si="52"/>
        <v>1.2034410398823312</v>
      </c>
    </row>
    <row r="337" spans="1:19" ht="12.75">
      <c r="A337" s="39" t="s">
        <v>500</v>
      </c>
      <c r="B337" s="25">
        <v>14</v>
      </c>
      <c r="C337" s="53">
        <f t="shared" si="59"/>
        <v>3866.3999999999996</v>
      </c>
      <c r="D337" s="25">
        <v>128</v>
      </c>
      <c r="E337" s="52">
        <v>0</v>
      </c>
      <c r="F337" s="54">
        <f t="shared" si="57"/>
        <v>0</v>
      </c>
      <c r="G337" s="54">
        <f t="shared" si="60"/>
        <v>803.5864294019459</v>
      </c>
      <c r="H337" s="54">
        <f t="shared" si="61"/>
        <v>1129.4985700123189</v>
      </c>
      <c r="I337" s="54">
        <f t="shared" si="62"/>
        <v>3894.713763186722</v>
      </c>
      <c r="J337" s="55"/>
      <c r="K337" s="56"/>
      <c r="L337" s="41"/>
      <c r="M337" s="54">
        <f t="shared" si="63"/>
        <v>882.9073854940569</v>
      </c>
      <c r="N337" s="25">
        <v>23</v>
      </c>
      <c r="O337" s="63">
        <v>0.5</v>
      </c>
      <c r="P337" s="41"/>
      <c r="Q337" s="54">
        <f t="shared" si="58"/>
        <v>79.32095609211103</v>
      </c>
      <c r="R337" s="54">
        <f t="shared" si="64"/>
        <v>136.33644595283886</v>
      </c>
      <c r="S337" s="54">
        <f t="shared" si="52"/>
        <v>1.2034410398823312</v>
      </c>
    </row>
    <row r="338" spans="1:19" ht="12.75">
      <c r="A338" s="39" t="s">
        <v>501</v>
      </c>
      <c r="B338" s="25">
        <v>14</v>
      </c>
      <c r="C338" s="53">
        <f t="shared" si="59"/>
        <v>3880.3999999999996</v>
      </c>
      <c r="D338" s="25">
        <v>121</v>
      </c>
      <c r="E338" s="52">
        <v>-1</v>
      </c>
      <c r="F338" s="54">
        <f t="shared" si="57"/>
        <v>-0.24433369012196915</v>
      </c>
      <c r="G338" s="54">
        <f t="shared" si="60"/>
        <v>803.342095711824</v>
      </c>
      <c r="H338" s="54">
        <f t="shared" si="61"/>
        <v>1122.499636146224</v>
      </c>
      <c r="I338" s="54">
        <f t="shared" si="62"/>
        <v>3906.668440471441</v>
      </c>
      <c r="J338" s="55"/>
      <c r="K338" s="56"/>
      <c r="L338" s="41"/>
      <c r="M338" s="54">
        <f t="shared" si="63"/>
        <v>881.8376764910414</v>
      </c>
      <c r="N338" s="25">
        <v>23</v>
      </c>
      <c r="O338" s="63">
        <v>0.5</v>
      </c>
      <c r="P338" s="41"/>
      <c r="Q338" s="54">
        <f t="shared" si="58"/>
        <v>78.49558077921745</v>
      </c>
      <c r="R338" s="54">
        <f t="shared" si="64"/>
        <v>136.5807796429608</v>
      </c>
      <c r="S338" s="54">
        <f t="shared" si="52"/>
        <v>1.2034410398823312</v>
      </c>
    </row>
    <row r="339" spans="1:19" ht="12.75">
      <c r="A339" s="39" t="s">
        <v>502</v>
      </c>
      <c r="B339" s="25">
        <v>18</v>
      </c>
      <c r="C339" s="53">
        <f t="shared" si="59"/>
        <v>3898.3999999999996</v>
      </c>
      <c r="D339" s="25">
        <v>120</v>
      </c>
      <c r="E339" s="52">
        <v>-5</v>
      </c>
      <c r="F339" s="54">
        <f t="shared" si="57"/>
        <v>-1.568803369457847</v>
      </c>
      <c r="G339" s="54">
        <f t="shared" si="60"/>
        <v>801.7732923423661</v>
      </c>
      <c r="H339" s="54">
        <f t="shared" si="61"/>
        <v>1112.4724660445584</v>
      </c>
      <c r="I339" s="54">
        <f t="shared" si="62"/>
        <v>3922.171502539599</v>
      </c>
      <c r="J339" s="55"/>
      <c r="K339" s="56"/>
      <c r="L339" s="41"/>
      <c r="M339" s="54">
        <f t="shared" si="63"/>
        <v>880.4623363443071</v>
      </c>
      <c r="N339" s="25">
        <v>23</v>
      </c>
      <c r="O339" s="63">
        <v>0.5</v>
      </c>
      <c r="P339" s="41"/>
      <c r="Q339" s="54">
        <f t="shared" si="58"/>
        <v>78.68904400194106</v>
      </c>
      <c r="R339" s="54">
        <f t="shared" si="64"/>
        <v>138.1495830124187</v>
      </c>
      <c r="S339" s="54">
        <f t="shared" si="52"/>
        <v>1.2034410398823312</v>
      </c>
    </row>
    <row r="340" spans="1:19" ht="12.75">
      <c r="A340" s="39" t="s">
        <v>503</v>
      </c>
      <c r="B340" s="25">
        <v>17</v>
      </c>
      <c r="C340" s="53">
        <f t="shared" si="59"/>
        <v>3915.3999999999996</v>
      </c>
      <c r="D340" s="25">
        <v>124</v>
      </c>
      <c r="E340" s="52">
        <v>-6</v>
      </c>
      <c r="F340" s="54">
        <f t="shared" si="57"/>
        <v>-1.7769838755501088</v>
      </c>
      <c r="G340" s="54">
        <f t="shared" si="60"/>
        <v>799.996308466816</v>
      </c>
      <c r="H340" s="54">
        <f t="shared" si="61"/>
        <v>1103.0182630785428</v>
      </c>
      <c r="I340" s="54">
        <f t="shared" si="62"/>
        <v>3936.2115107226678</v>
      </c>
      <c r="J340" s="55"/>
      <c r="K340" s="56"/>
      <c r="L340" s="41" t="s">
        <v>504</v>
      </c>
      <c r="M340" s="54">
        <f t="shared" si="63"/>
        <v>879.1634039835026</v>
      </c>
      <c r="N340" s="25">
        <v>23</v>
      </c>
      <c r="O340" s="63">
        <v>0.5</v>
      </c>
      <c r="P340" s="41"/>
      <c r="Q340" s="54">
        <f t="shared" si="58"/>
        <v>79.16709551668657</v>
      </c>
      <c r="R340" s="54">
        <f t="shared" si="64"/>
        <v>139.92656688796876</v>
      </c>
      <c r="S340" s="54">
        <f t="shared" si="52"/>
        <v>1.2034410398823312</v>
      </c>
    </row>
    <row r="341" spans="1:19" ht="12.75">
      <c r="A341" s="39" t="s">
        <v>505</v>
      </c>
      <c r="B341" s="25">
        <v>41</v>
      </c>
      <c r="C341" s="53">
        <f t="shared" si="59"/>
        <v>3956.3999999999996</v>
      </c>
      <c r="D341" s="25">
        <v>124</v>
      </c>
      <c r="E341" s="52">
        <v>-5</v>
      </c>
      <c r="F341" s="54">
        <f t="shared" si="57"/>
        <v>-3.573385452653985</v>
      </c>
      <c r="G341" s="54">
        <f t="shared" si="60"/>
        <v>796.422923014162</v>
      </c>
      <c r="H341" s="54">
        <f t="shared" si="61"/>
        <v>1085.113439577208</v>
      </c>
      <c r="I341" s="54">
        <f t="shared" si="62"/>
        <v>3969.3308758471417</v>
      </c>
      <c r="J341" s="55"/>
      <c r="K341" s="56"/>
      <c r="L341" s="41"/>
      <c r="M341" s="54">
        <f t="shared" si="63"/>
        <v>876.0306847603856</v>
      </c>
      <c r="N341" s="25">
        <v>23</v>
      </c>
      <c r="O341" s="63">
        <v>0.5</v>
      </c>
      <c r="P341" s="41"/>
      <c r="Q341" s="54">
        <f t="shared" si="58"/>
        <v>79.60776174622356</v>
      </c>
      <c r="R341" s="54">
        <f t="shared" si="64"/>
        <v>143.4999523406227</v>
      </c>
      <c r="S341" s="54">
        <f t="shared" si="52"/>
        <v>1.2034410398823312</v>
      </c>
    </row>
    <row r="342" spans="1:19" ht="12.75">
      <c r="A342" s="39" t="s">
        <v>506</v>
      </c>
      <c r="B342" s="25">
        <v>43</v>
      </c>
      <c r="C342" s="53">
        <f t="shared" si="59"/>
        <v>3999.3999999999996</v>
      </c>
      <c r="D342" s="25">
        <v>116</v>
      </c>
      <c r="E342" s="52">
        <v>13</v>
      </c>
      <c r="F342" s="54">
        <f t="shared" si="57"/>
        <v>9.672895336786196</v>
      </c>
      <c r="G342" s="54">
        <f t="shared" si="60"/>
        <v>806.0958183509482</v>
      </c>
      <c r="H342" s="54">
        <f t="shared" si="61"/>
        <v>1061.684424077172</v>
      </c>
      <c r="I342" s="54">
        <f t="shared" si="62"/>
        <v>4006.0874450323663</v>
      </c>
      <c r="J342" s="55"/>
      <c r="K342" s="56"/>
      <c r="L342" s="41"/>
      <c r="M342" s="54">
        <f t="shared" si="63"/>
        <v>872.7451499654093</v>
      </c>
      <c r="N342" s="25">
        <v>23</v>
      </c>
      <c r="O342" s="63">
        <v>0.5</v>
      </c>
      <c r="P342" s="41"/>
      <c r="Q342" s="54">
        <f t="shared" si="58"/>
        <v>66.64933161446106</v>
      </c>
      <c r="R342" s="54">
        <f t="shared" si="64"/>
        <v>133.82705700383656</v>
      </c>
      <c r="S342" s="54">
        <f t="shared" si="52"/>
        <v>1.2034410398823312</v>
      </c>
    </row>
    <row r="343" spans="1:19" ht="12.75">
      <c r="A343" s="39" t="s">
        <v>507</v>
      </c>
      <c r="B343" s="25">
        <v>28</v>
      </c>
      <c r="C343" s="53">
        <f t="shared" si="59"/>
        <v>4027.3999999999996</v>
      </c>
      <c r="D343" s="25">
        <v>124</v>
      </c>
      <c r="E343" s="52">
        <v>18</v>
      </c>
      <c r="F343" s="54">
        <f t="shared" si="57"/>
        <v>8.652475842498527</v>
      </c>
      <c r="G343" s="54">
        <f t="shared" si="60"/>
        <v>814.7482941934468</v>
      </c>
      <c r="H343" s="54">
        <f t="shared" si="61"/>
        <v>1046.0319482346736</v>
      </c>
      <c r="I343" s="54">
        <f t="shared" si="62"/>
        <v>4028.9478386441037</v>
      </c>
      <c r="J343" s="55"/>
      <c r="K343" s="56"/>
      <c r="L343" s="41"/>
      <c r="M343" s="54">
        <f t="shared" si="63"/>
        <v>870.6057319593782</v>
      </c>
      <c r="N343" s="25">
        <v>23</v>
      </c>
      <c r="O343" s="63">
        <v>0.5</v>
      </c>
      <c r="P343" s="41"/>
      <c r="Q343" s="54">
        <f t="shared" si="58"/>
        <v>55.85743776593142</v>
      </c>
      <c r="R343" s="54">
        <f t="shared" si="64"/>
        <v>125.17458116133798</v>
      </c>
      <c r="S343" s="54">
        <f aca="true" t="shared" si="65" ref="S343:S370">(O342/1000)/(3.14159*(N342/2000)*(N342/2000))</f>
        <v>1.2034410398823312</v>
      </c>
    </row>
    <row r="344" spans="1:19" ht="12.75">
      <c r="A344" s="39" t="s">
        <v>508</v>
      </c>
      <c r="B344" s="25">
        <v>42</v>
      </c>
      <c r="C344" s="53">
        <f t="shared" si="59"/>
        <v>4069.3999999999996</v>
      </c>
      <c r="D344" s="25">
        <v>126</v>
      </c>
      <c r="E344" s="52">
        <v>10</v>
      </c>
      <c r="F344" s="54">
        <f t="shared" si="57"/>
        <v>7.293223462011074</v>
      </c>
      <c r="G344" s="54">
        <f t="shared" si="60"/>
        <v>822.0415176554578</v>
      </c>
      <c r="H344" s="54">
        <f t="shared" si="61"/>
        <v>1020.0020450248223</v>
      </c>
      <c r="I344" s="54">
        <f t="shared" si="62"/>
        <v>4059.988938259514</v>
      </c>
      <c r="J344" s="55"/>
      <c r="K344" s="56"/>
      <c r="L344" s="41"/>
      <c r="M344" s="54">
        <f t="shared" si="63"/>
        <v>867.3966049503316</v>
      </c>
      <c r="N344" s="25">
        <v>23</v>
      </c>
      <c r="O344" s="63">
        <v>0.5</v>
      </c>
      <c r="P344" s="41"/>
      <c r="Q344" s="54">
        <f t="shared" si="58"/>
        <v>45.35508729487378</v>
      </c>
      <c r="R344" s="54">
        <f t="shared" si="64"/>
        <v>117.88135769932694</v>
      </c>
      <c r="S344" s="54">
        <f t="shared" si="65"/>
        <v>1.2034410398823312</v>
      </c>
    </row>
    <row r="345" spans="1:19" ht="12.75">
      <c r="A345" s="39" t="s">
        <v>509</v>
      </c>
      <c r="B345" s="25">
        <v>42</v>
      </c>
      <c r="C345" s="53">
        <f t="shared" si="59"/>
        <v>4111.4</v>
      </c>
      <c r="D345" s="25">
        <v>129</v>
      </c>
      <c r="E345" s="52">
        <v>24</v>
      </c>
      <c r="F345" s="54">
        <f t="shared" si="57"/>
        <v>17.082939009183605</v>
      </c>
      <c r="G345" s="54">
        <f t="shared" si="60"/>
        <v>839.1244566646415</v>
      </c>
      <c r="H345" s="54">
        <f t="shared" si="61"/>
        <v>994.3282335324539</v>
      </c>
      <c r="I345" s="54">
        <f t="shared" si="62"/>
        <v>4091.364645345387</v>
      </c>
      <c r="J345" s="55"/>
      <c r="K345" s="56"/>
      <c r="L345" s="41"/>
      <c r="M345" s="54">
        <f t="shared" si="63"/>
        <v>864.187477941285</v>
      </c>
      <c r="N345" s="25">
        <v>23</v>
      </c>
      <c r="O345" s="63">
        <v>0.5</v>
      </c>
      <c r="P345" s="41"/>
      <c r="Q345" s="54">
        <f t="shared" si="58"/>
        <v>25.063021276643553</v>
      </c>
      <c r="R345" s="54">
        <f t="shared" si="64"/>
        <v>100.79841869014331</v>
      </c>
      <c r="S345" s="54">
        <f t="shared" si="65"/>
        <v>1.2034410398823312</v>
      </c>
    </row>
    <row r="346" spans="1:19" ht="12.75">
      <c r="A346" s="39" t="s">
        <v>510</v>
      </c>
      <c r="B346" s="25">
        <v>21</v>
      </c>
      <c r="C346" s="53">
        <f t="shared" si="59"/>
        <v>4132.4</v>
      </c>
      <c r="D346" s="25">
        <v>132</v>
      </c>
      <c r="E346" s="52">
        <v>16</v>
      </c>
      <c r="F346" s="54">
        <f t="shared" si="57"/>
        <v>5.788384472156983</v>
      </c>
      <c r="G346" s="54">
        <f t="shared" si="60"/>
        <v>844.9128411367984</v>
      </c>
      <c r="H346" s="54">
        <f t="shared" si="61"/>
        <v>980.820831481526</v>
      </c>
      <c r="I346" s="54">
        <f t="shared" si="62"/>
        <v>4106.91130098154</v>
      </c>
      <c r="J346" s="55"/>
      <c r="K346" s="56"/>
      <c r="L346" s="70" t="s">
        <v>511</v>
      </c>
      <c r="M346" s="54">
        <f t="shared" si="63"/>
        <v>862.5829144367617</v>
      </c>
      <c r="N346" s="25">
        <v>23</v>
      </c>
      <c r="O346" s="63">
        <v>0.5</v>
      </c>
      <c r="P346" s="41"/>
      <c r="Q346" s="54">
        <f t="shared" si="58"/>
        <v>17.670073299963292</v>
      </c>
      <c r="R346" s="54">
        <f t="shared" si="64"/>
        <v>95.01003421798634</v>
      </c>
      <c r="S346" s="54">
        <f t="shared" si="65"/>
        <v>1.2034410398823312</v>
      </c>
    </row>
    <row r="347" spans="1:19" ht="12.75">
      <c r="A347" s="39" t="s">
        <v>512</v>
      </c>
      <c r="B347" s="25">
        <v>16</v>
      </c>
      <c r="C347" s="53">
        <f t="shared" si="59"/>
        <v>4148.4</v>
      </c>
      <c r="D347" s="25">
        <v>132</v>
      </c>
      <c r="E347" s="52">
        <v>-5</v>
      </c>
      <c r="F347" s="54">
        <f aca="true" t="shared" si="66" ref="F347:F352">B347*SIN(E347*PI()/180)</f>
        <v>-1.3944918839625307</v>
      </c>
      <c r="G347" s="54">
        <f t="shared" si="60"/>
        <v>843.5183492528358</v>
      </c>
      <c r="H347" s="54">
        <f t="shared" si="61"/>
        <v>970.5753657412253</v>
      </c>
      <c r="I347" s="54">
        <f t="shared" si="62"/>
        <v>4118.6552286535025</v>
      </c>
      <c r="J347" s="55"/>
      <c r="K347" s="56"/>
      <c r="L347" s="41" t="s">
        <v>464</v>
      </c>
      <c r="M347" s="54">
        <f t="shared" si="63"/>
        <v>861.3603898618868</v>
      </c>
      <c r="N347" s="25">
        <v>23</v>
      </c>
      <c r="O347" s="63">
        <v>0.5</v>
      </c>
      <c r="P347" s="41"/>
      <c r="Q347" s="54">
        <f t="shared" si="58"/>
        <v>17.84204060905097</v>
      </c>
      <c r="R347" s="54">
        <f t="shared" si="64"/>
        <v>96.40452610194893</v>
      </c>
      <c r="S347" s="54">
        <f t="shared" si="65"/>
        <v>1.2034410398823312</v>
      </c>
    </row>
    <row r="348" spans="1:19" ht="12.75">
      <c r="A348" s="39" t="s">
        <v>513</v>
      </c>
      <c r="B348" s="25">
        <v>19</v>
      </c>
      <c r="C348" s="53">
        <f>C347+B348</f>
        <v>4167.4</v>
      </c>
      <c r="D348" s="25">
        <v>130</v>
      </c>
      <c r="E348" s="52">
        <v>-9</v>
      </c>
      <c r="F348" s="54">
        <f t="shared" si="66"/>
        <v>-2.9722548357643865</v>
      </c>
      <c r="G348" s="54">
        <f t="shared" si="60"/>
        <v>840.5460944170715</v>
      </c>
      <c r="H348" s="54">
        <f t="shared" si="61"/>
        <v>961.4773903640377</v>
      </c>
      <c r="I348" s="54">
        <f t="shared" si="62"/>
        <v>4132.714128775686</v>
      </c>
      <c r="J348" s="55"/>
      <c r="K348" s="56"/>
      <c r="L348" s="41" t="s">
        <v>127</v>
      </c>
      <c r="M348" s="54">
        <f t="shared" si="63"/>
        <v>859.9086419292229</v>
      </c>
      <c r="N348" s="25">
        <v>23</v>
      </c>
      <c r="O348" s="63">
        <v>0.5</v>
      </c>
      <c r="P348" s="41"/>
      <c r="Q348" s="54">
        <f t="shared" si="58"/>
        <v>19.362547512151423</v>
      </c>
      <c r="R348" s="54">
        <f t="shared" si="64"/>
        <v>99.3767809377133</v>
      </c>
      <c r="S348" s="54">
        <f t="shared" si="65"/>
        <v>1.2034410398823312</v>
      </c>
    </row>
    <row r="349" spans="1:19" ht="12.75">
      <c r="A349" s="39" t="s">
        <v>514</v>
      </c>
      <c r="B349" s="59">
        <v>18</v>
      </c>
      <c r="C349" s="53">
        <f t="shared" si="59"/>
        <v>4185.4</v>
      </c>
      <c r="D349" s="59">
        <v>119</v>
      </c>
      <c r="E349" s="57">
        <v>-15</v>
      </c>
      <c r="F349" s="60">
        <f t="shared" si="66"/>
        <v>-4.658742811845373</v>
      </c>
      <c r="G349" s="54">
        <f t="shared" si="60"/>
        <v>835.8873516052261</v>
      </c>
      <c r="H349" s="54">
        <f t="shared" si="61"/>
        <v>951.7548907519183</v>
      </c>
      <c r="I349" s="54">
        <f t="shared" si="62"/>
        <v>4147.507855101957</v>
      </c>
      <c r="J349" s="44"/>
      <c r="K349" s="61"/>
      <c r="L349" s="70" t="s">
        <v>515</v>
      </c>
      <c r="M349" s="54">
        <f t="shared" si="63"/>
        <v>858.5333017824886</v>
      </c>
      <c r="N349" s="25">
        <v>23</v>
      </c>
      <c r="O349" s="63">
        <v>0.5</v>
      </c>
      <c r="P349" s="39"/>
      <c r="Q349" s="54">
        <f t="shared" si="58"/>
        <v>22.645950177262534</v>
      </c>
      <c r="R349" s="54">
        <f t="shared" si="64"/>
        <v>104.0355237495587</v>
      </c>
      <c r="S349" s="54">
        <f t="shared" si="65"/>
        <v>1.2034410398823312</v>
      </c>
    </row>
    <row r="350" spans="1:19" s="33" customFormat="1" ht="12.75">
      <c r="A350" s="39" t="s">
        <v>516</v>
      </c>
      <c r="B350" s="25">
        <v>20</v>
      </c>
      <c r="C350" s="53">
        <f t="shared" si="59"/>
        <v>4205.4</v>
      </c>
      <c r="D350" s="25">
        <v>124</v>
      </c>
      <c r="E350" s="52">
        <v>-20</v>
      </c>
      <c r="F350" s="54">
        <f t="shared" si="66"/>
        <v>-6.840402866513374</v>
      </c>
      <c r="G350" s="54">
        <f t="shared" si="60"/>
        <v>829.0469487387127</v>
      </c>
      <c r="H350" s="54">
        <f t="shared" si="61"/>
        <v>939.9275362003257</v>
      </c>
      <c r="I350" s="54">
        <f t="shared" si="62"/>
        <v>4162.7705172865835</v>
      </c>
      <c r="J350" s="55"/>
      <c r="K350" s="56"/>
      <c r="L350" s="41"/>
      <c r="M350" s="54">
        <f t="shared" si="63"/>
        <v>857.0051460638949</v>
      </c>
      <c r="N350" s="25">
        <v>23</v>
      </c>
      <c r="O350" s="63">
        <v>0.5</v>
      </c>
      <c r="P350" s="41"/>
      <c r="Q350" s="54">
        <f t="shared" si="58"/>
        <v>27.958197325182255</v>
      </c>
      <c r="R350" s="54">
        <f t="shared" si="64"/>
        <v>110.87592661607209</v>
      </c>
      <c r="S350" s="54">
        <f t="shared" si="65"/>
        <v>1.2034410398823312</v>
      </c>
    </row>
    <row r="351" spans="1:19" ht="12.75">
      <c r="A351" s="39" t="s">
        <v>517</v>
      </c>
      <c r="B351" s="25">
        <v>13</v>
      </c>
      <c r="C351" s="53">
        <f t="shared" si="59"/>
        <v>4218.4</v>
      </c>
      <c r="D351" s="25">
        <v>129</v>
      </c>
      <c r="E351" s="52">
        <v>-23</v>
      </c>
      <c r="F351" s="54">
        <f t="shared" si="66"/>
        <v>-5.079504670360558</v>
      </c>
      <c r="G351" s="54">
        <f t="shared" si="60"/>
        <v>823.9674440683522</v>
      </c>
      <c r="H351" s="54">
        <f t="shared" si="61"/>
        <v>939.5099091710556</v>
      </c>
      <c r="I351" s="54">
        <f t="shared" si="62"/>
        <v>4172.529166901161</v>
      </c>
      <c r="J351" s="55"/>
      <c r="K351" s="56"/>
      <c r="L351" s="70" t="s">
        <v>518</v>
      </c>
      <c r="M351" s="54">
        <f t="shared" si="63"/>
        <v>856.011844846809</v>
      </c>
      <c r="N351" s="25">
        <v>23</v>
      </c>
      <c r="O351" s="63">
        <v>0.5</v>
      </c>
      <c r="P351" s="41"/>
      <c r="Q351" s="54">
        <f t="shared" si="58"/>
        <v>32.04440077845686</v>
      </c>
      <c r="R351" s="54">
        <f t="shared" si="64"/>
        <v>115.9554312864326</v>
      </c>
      <c r="S351" s="54">
        <f t="shared" si="65"/>
        <v>1.2034410398823312</v>
      </c>
    </row>
    <row r="352" spans="1:19" ht="12.75">
      <c r="A352" s="39" t="s">
        <v>519</v>
      </c>
      <c r="B352" s="59">
        <v>31</v>
      </c>
      <c r="C352" s="53">
        <f t="shared" si="59"/>
        <v>4249.4</v>
      </c>
      <c r="D352" s="59">
        <v>92</v>
      </c>
      <c r="E352" s="57">
        <v>-15</v>
      </c>
      <c r="F352" s="54">
        <f t="shared" si="66"/>
        <v>-8.023390398178144</v>
      </c>
      <c r="G352" s="54">
        <f t="shared" si="60"/>
        <v>815.9440536701741</v>
      </c>
      <c r="H352" s="54">
        <f t="shared" si="61"/>
        <v>969.4536097860167</v>
      </c>
      <c r="I352" s="54">
        <f t="shared" si="62"/>
        <v>4203.510282538753</v>
      </c>
      <c r="J352" s="44"/>
      <c r="K352" s="61"/>
      <c r="L352" s="41"/>
      <c r="M352" s="54">
        <f>M351-(10.9*B352*(O352/1000)^1.85)/(150^1.85*(N352/1000)^4.87)</f>
        <v>853.643203482989</v>
      </c>
      <c r="N352" s="25">
        <v>23</v>
      </c>
      <c r="O352" s="63">
        <v>0.5</v>
      </c>
      <c r="P352" s="41"/>
      <c r="Q352" s="54">
        <f t="shared" si="58"/>
        <v>37.69914981281488</v>
      </c>
      <c r="R352" s="54">
        <f t="shared" si="64"/>
        <v>123.9788216846107</v>
      </c>
      <c r="S352" s="54">
        <f t="shared" si="65"/>
        <v>1.2034410398823312</v>
      </c>
    </row>
    <row r="353" spans="1:19" ht="12.75">
      <c r="A353" s="78" t="s">
        <v>452</v>
      </c>
      <c r="B353" s="79">
        <v>0</v>
      </c>
      <c r="C353" s="80">
        <f>C302</f>
        <v>3887.7</v>
      </c>
      <c r="D353" s="79"/>
      <c r="E353" s="81"/>
      <c r="F353" s="67"/>
      <c r="G353" s="67">
        <f>G302</f>
        <v>766.41702342441</v>
      </c>
      <c r="H353" s="67"/>
      <c r="I353" s="67"/>
      <c r="J353" s="82"/>
      <c r="K353" s="83"/>
      <c r="L353" s="78" t="s">
        <v>548</v>
      </c>
      <c r="M353" s="54">
        <f>M302</f>
        <v>881.2798996537548</v>
      </c>
      <c r="N353" s="25">
        <v>23</v>
      </c>
      <c r="O353" s="63">
        <v>0.5</v>
      </c>
      <c r="P353" s="39"/>
      <c r="Q353" s="67">
        <f>Q302</f>
        <v>114.8628762293448</v>
      </c>
      <c r="R353" s="67">
        <f>R302</f>
        <v>173.50585193037477</v>
      </c>
      <c r="S353" s="54">
        <f t="shared" si="65"/>
        <v>1.2034410398823312</v>
      </c>
    </row>
    <row r="354" spans="1:19" ht="12.75">
      <c r="A354" s="39" t="s">
        <v>521</v>
      </c>
      <c r="B354" s="25">
        <v>10</v>
      </c>
      <c r="C354" s="53">
        <f aca="true" t="shared" si="67" ref="C354:C370">C353+B354</f>
        <v>3897.7</v>
      </c>
      <c r="D354" s="25">
        <v>140</v>
      </c>
      <c r="E354" s="52">
        <v>-5</v>
      </c>
      <c r="F354" s="54">
        <f aca="true" t="shared" si="68" ref="F354:F370">B354*SIN(E354*PI()/180)</f>
        <v>-0.8715574274765816</v>
      </c>
      <c r="G354" s="54">
        <f aca="true" t="shared" si="69" ref="G354:G370">G353+F354</f>
        <v>765.5454659969334</v>
      </c>
      <c r="H354" s="54">
        <f aca="true" t="shared" si="70" ref="H354:H370">(COS(E354*PI()/180)*B354)*COS((D355)*PI()/180)+H353</f>
        <v>-9.10069141369356</v>
      </c>
      <c r="I354" s="54">
        <f aca="true" t="shared" si="71" ref="I354:I370">(COS(E355*PI()/180)*B354)*SIN((D354)*(PI()/180))+I353</f>
        <v>6.419066916072735</v>
      </c>
      <c r="J354" s="55"/>
      <c r="K354" s="56"/>
      <c r="L354" s="41" t="s">
        <v>522</v>
      </c>
      <c r="M354" s="54">
        <f aca="true" t="shared" si="72" ref="M354:M370">M353-(10.9*B354*(O354/1000)^1.85)/(150^1.85*(N354/1000)^4.87)</f>
        <v>880.515821794458</v>
      </c>
      <c r="N354" s="25">
        <v>23</v>
      </c>
      <c r="O354" s="63">
        <v>0.5</v>
      </c>
      <c r="P354" s="41"/>
      <c r="Q354" s="54">
        <f>M354-G354</f>
        <v>114.97035579752458</v>
      </c>
      <c r="R354" s="60">
        <f>(G$212-G354)</f>
        <v>174.37740935785132</v>
      </c>
      <c r="S354" s="54">
        <f t="shared" si="65"/>
        <v>1.2034410398823312</v>
      </c>
    </row>
    <row r="355" spans="1:19" ht="12.75">
      <c r="A355" s="39" t="s">
        <v>523</v>
      </c>
      <c r="B355" s="25">
        <v>11</v>
      </c>
      <c r="C355" s="53">
        <f t="shared" si="67"/>
        <v>3908.7</v>
      </c>
      <c r="D355" s="25">
        <v>156</v>
      </c>
      <c r="E355" s="52">
        <v>-3</v>
      </c>
      <c r="F355" s="54">
        <f t="shared" si="68"/>
        <v>-0.5756955186723821</v>
      </c>
      <c r="G355" s="54">
        <f t="shared" si="69"/>
        <v>764.969770478261</v>
      </c>
      <c r="H355" s="54">
        <f t="shared" si="70"/>
        <v>-19.285736408191376</v>
      </c>
      <c r="I355" s="54">
        <f t="shared" si="71"/>
        <v>10.89044448720018</v>
      </c>
      <c r="J355" s="55"/>
      <c r="K355" s="56"/>
      <c r="L355" s="70" t="s">
        <v>524</v>
      </c>
      <c r="M355" s="54">
        <f t="shared" si="72"/>
        <v>879.6753361492315</v>
      </c>
      <c r="N355" s="25">
        <v>23</v>
      </c>
      <c r="O355" s="63">
        <v>0.5</v>
      </c>
      <c r="P355" s="41"/>
      <c r="Q355" s="54">
        <f aca="true" t="shared" si="73" ref="Q355:Q370">M355-G355</f>
        <v>114.70556567097049</v>
      </c>
      <c r="R355" s="60">
        <f aca="true" t="shared" si="74" ref="R355:R370">(G$212-G355)</f>
        <v>174.95310487652375</v>
      </c>
      <c r="S355" s="54">
        <f t="shared" si="65"/>
        <v>1.2034410398823312</v>
      </c>
    </row>
    <row r="356" spans="1:19" ht="12.75">
      <c r="A356" s="39" t="s">
        <v>525</v>
      </c>
      <c r="B356" s="25">
        <v>13</v>
      </c>
      <c r="C356" s="53">
        <f t="shared" si="67"/>
        <v>3921.7</v>
      </c>
      <c r="D356" s="25">
        <v>158</v>
      </c>
      <c r="E356" s="52">
        <v>-2</v>
      </c>
      <c r="F356" s="54">
        <f t="shared" si="68"/>
        <v>-0.4536934571325126</v>
      </c>
      <c r="G356" s="54">
        <f t="shared" si="69"/>
        <v>764.5160770211285</v>
      </c>
      <c r="H356" s="54">
        <f t="shared" si="70"/>
        <v>-30.75706283373481</v>
      </c>
      <c r="I356" s="54">
        <f t="shared" si="71"/>
        <v>15.75736359880973</v>
      </c>
      <c r="J356" s="55"/>
      <c r="K356" s="56"/>
      <c r="L356" s="70" t="s">
        <v>526</v>
      </c>
      <c r="M356" s="54">
        <f t="shared" si="72"/>
        <v>878.6820349321456</v>
      </c>
      <c r="N356" s="25">
        <v>23</v>
      </c>
      <c r="O356" s="63">
        <v>0.5</v>
      </c>
      <c r="P356" s="41"/>
      <c r="Q356" s="54">
        <f t="shared" si="73"/>
        <v>114.16595791101713</v>
      </c>
      <c r="R356" s="60">
        <f t="shared" si="74"/>
        <v>175.4067983336563</v>
      </c>
      <c r="S356" s="54">
        <f t="shared" si="65"/>
        <v>1.2034410398823312</v>
      </c>
    </row>
    <row r="357" spans="1:19" ht="12.75">
      <c r="A357" s="39" t="s">
        <v>527</v>
      </c>
      <c r="B357" s="25">
        <v>11</v>
      </c>
      <c r="C357" s="53">
        <f t="shared" si="67"/>
        <v>3932.7</v>
      </c>
      <c r="D357" s="25">
        <v>152</v>
      </c>
      <c r="E357" s="52">
        <v>-2</v>
      </c>
      <c r="F357" s="54">
        <f t="shared" si="68"/>
        <v>-0.3838944637275107</v>
      </c>
      <c r="G357" s="54">
        <f t="shared" si="69"/>
        <v>764.1321825574009</v>
      </c>
      <c r="H357" s="54">
        <f t="shared" si="70"/>
        <v>-39.976819231185885</v>
      </c>
      <c r="I357" s="54">
        <f t="shared" si="71"/>
        <v>20.918404906149654</v>
      </c>
      <c r="J357" s="55"/>
      <c r="K357" s="56"/>
      <c r="L357" s="41"/>
      <c r="M357" s="54">
        <f t="shared" si="72"/>
        <v>877.8415492869191</v>
      </c>
      <c r="N357" s="25">
        <v>23</v>
      </c>
      <c r="O357" s="63">
        <v>0.5</v>
      </c>
      <c r="P357" s="41"/>
      <c r="Q357" s="54">
        <f t="shared" si="73"/>
        <v>113.70936672951814</v>
      </c>
      <c r="R357" s="60">
        <f t="shared" si="74"/>
        <v>175.79069279738383</v>
      </c>
      <c r="S357" s="54">
        <f t="shared" si="65"/>
        <v>1.2034410398823312</v>
      </c>
    </row>
    <row r="358" spans="1:19" ht="12.75">
      <c r="A358" s="39" t="s">
        <v>528</v>
      </c>
      <c r="B358" s="25">
        <v>11</v>
      </c>
      <c r="C358" s="53">
        <f t="shared" si="67"/>
        <v>3943.7</v>
      </c>
      <c r="D358" s="25">
        <v>147</v>
      </c>
      <c r="E358" s="52">
        <v>-2</v>
      </c>
      <c r="F358" s="54">
        <f t="shared" si="68"/>
        <v>-0.3838944637275107</v>
      </c>
      <c r="G358" s="54">
        <f t="shared" si="69"/>
        <v>763.7482880936734</v>
      </c>
      <c r="H358" s="54">
        <f t="shared" si="70"/>
        <v>-48.273567378104666</v>
      </c>
      <c r="I358" s="54">
        <f t="shared" si="71"/>
        <v>26.886636615763177</v>
      </c>
      <c r="J358" s="55"/>
      <c r="K358" s="56"/>
      <c r="L358" s="70" t="s">
        <v>529</v>
      </c>
      <c r="M358" s="54">
        <f t="shared" si="72"/>
        <v>877.0010636416926</v>
      </c>
      <c r="N358" s="25">
        <v>23</v>
      </c>
      <c r="O358" s="63">
        <v>0.5</v>
      </c>
      <c r="P358" s="41"/>
      <c r="Q358" s="54">
        <f t="shared" si="73"/>
        <v>113.25277554801914</v>
      </c>
      <c r="R358" s="60">
        <f t="shared" si="74"/>
        <v>176.17458726111136</v>
      </c>
      <c r="S358" s="54">
        <f t="shared" si="65"/>
        <v>1.2034410398823312</v>
      </c>
    </row>
    <row r="359" spans="1:19" ht="12.75">
      <c r="A359" s="39" t="s">
        <v>530</v>
      </c>
      <c r="B359" s="25">
        <v>11</v>
      </c>
      <c r="C359" s="53">
        <f t="shared" si="67"/>
        <v>3954.7</v>
      </c>
      <c r="D359" s="25">
        <v>139</v>
      </c>
      <c r="E359" s="52">
        <v>5</v>
      </c>
      <c r="F359" s="54">
        <f t="shared" si="68"/>
        <v>0.9587131702242399</v>
      </c>
      <c r="G359" s="54">
        <f t="shared" si="69"/>
        <v>764.7070012638976</v>
      </c>
      <c r="H359" s="54">
        <f t="shared" si="70"/>
        <v>-57.763596450395696</v>
      </c>
      <c r="I359" s="54">
        <f t="shared" si="71"/>
        <v>33.97069576060015</v>
      </c>
      <c r="J359" s="55"/>
      <c r="K359" s="56"/>
      <c r="L359" s="41" t="s">
        <v>127</v>
      </c>
      <c r="M359" s="54">
        <f t="shared" si="72"/>
        <v>876.160577996466</v>
      </c>
      <c r="N359" s="25">
        <v>23</v>
      </c>
      <c r="O359" s="63">
        <v>0.5</v>
      </c>
      <c r="P359" s="41"/>
      <c r="Q359" s="54">
        <f t="shared" si="73"/>
        <v>111.45357673256842</v>
      </c>
      <c r="R359" s="60">
        <f t="shared" si="74"/>
        <v>175.21587409088716</v>
      </c>
      <c r="S359" s="54">
        <f t="shared" si="65"/>
        <v>1.2034410398823312</v>
      </c>
    </row>
    <row r="360" spans="1:19" ht="12.75">
      <c r="A360" s="39" t="s">
        <v>531</v>
      </c>
      <c r="B360" s="25">
        <v>11</v>
      </c>
      <c r="C360" s="53">
        <f t="shared" si="67"/>
        <v>3965.7</v>
      </c>
      <c r="D360" s="25">
        <v>150</v>
      </c>
      <c r="E360" s="52">
        <v>11</v>
      </c>
      <c r="F360" s="54">
        <f t="shared" si="68"/>
        <v>2.0988989491419927</v>
      </c>
      <c r="G360" s="54">
        <f t="shared" si="69"/>
        <v>766.8059002130396</v>
      </c>
      <c r="H360" s="54">
        <f t="shared" si="70"/>
        <v>-65.53095497402629</v>
      </c>
      <c r="I360" s="54">
        <f t="shared" si="71"/>
        <v>39.42969959462742</v>
      </c>
      <c r="J360" s="55"/>
      <c r="K360" s="56"/>
      <c r="L360" s="41"/>
      <c r="M360" s="54">
        <f t="shared" si="72"/>
        <v>875.3200923512395</v>
      </c>
      <c r="N360" s="25">
        <v>23</v>
      </c>
      <c r="O360" s="63">
        <v>0.5</v>
      </c>
      <c r="P360" s="41"/>
      <c r="Q360" s="54">
        <f t="shared" si="73"/>
        <v>108.51419213819986</v>
      </c>
      <c r="R360" s="60">
        <f t="shared" si="74"/>
        <v>173.11697514174512</v>
      </c>
      <c r="S360" s="54">
        <f t="shared" si="65"/>
        <v>1.2034410398823312</v>
      </c>
    </row>
    <row r="361" spans="1:19" ht="12.75">
      <c r="A361" s="39" t="s">
        <v>532</v>
      </c>
      <c r="B361" s="25">
        <v>11</v>
      </c>
      <c r="C361" s="53">
        <f t="shared" si="67"/>
        <v>3976.7</v>
      </c>
      <c r="D361" s="25">
        <v>136</v>
      </c>
      <c r="E361" s="52">
        <v>7</v>
      </c>
      <c r="F361" s="54">
        <f t="shared" si="68"/>
        <v>1.3405627774566222</v>
      </c>
      <c r="G361" s="54">
        <f t="shared" si="69"/>
        <v>768.1464629904963</v>
      </c>
      <c r="H361" s="54">
        <f t="shared" si="70"/>
        <v>-73.51588029636446</v>
      </c>
      <c r="I361" s="54">
        <f t="shared" si="71"/>
        <v>47.06628683146372</v>
      </c>
      <c r="J361" s="55"/>
      <c r="K361" s="56"/>
      <c r="L361" s="70" t="s">
        <v>533</v>
      </c>
      <c r="M361" s="54">
        <f t="shared" si="72"/>
        <v>874.479606706013</v>
      </c>
      <c r="N361" s="25">
        <v>23</v>
      </c>
      <c r="O361" s="63">
        <v>0.5</v>
      </c>
      <c r="P361" s="41"/>
      <c r="Q361" s="54">
        <f t="shared" si="73"/>
        <v>106.33314371551671</v>
      </c>
      <c r="R361" s="60">
        <f t="shared" si="74"/>
        <v>171.7764123642885</v>
      </c>
      <c r="S361" s="54">
        <f t="shared" si="65"/>
        <v>1.2034410398823312</v>
      </c>
    </row>
    <row r="362" spans="1:19" ht="12.75">
      <c r="A362" s="39" t="s">
        <v>534</v>
      </c>
      <c r="B362" s="25">
        <v>12</v>
      </c>
      <c r="C362" s="53">
        <f t="shared" si="67"/>
        <v>3988.7</v>
      </c>
      <c r="D362" s="25">
        <v>137</v>
      </c>
      <c r="E362" s="52">
        <v>2</v>
      </c>
      <c r="F362" s="54">
        <f t="shared" si="68"/>
        <v>0.4187939604300116</v>
      </c>
      <c r="G362" s="54">
        <f t="shared" si="69"/>
        <v>768.5652569509263</v>
      </c>
      <c r="H362" s="54">
        <f t="shared" si="70"/>
        <v>-84.7853225215361</v>
      </c>
      <c r="I362" s="54">
        <f t="shared" si="71"/>
        <v>55.23033138747777</v>
      </c>
      <c r="J362" s="55"/>
      <c r="K362" s="56"/>
      <c r="L362" s="70" t="s">
        <v>535</v>
      </c>
      <c r="M362" s="54">
        <f t="shared" si="72"/>
        <v>873.5627132748568</v>
      </c>
      <c r="N362" s="25">
        <v>23</v>
      </c>
      <c r="O362" s="63">
        <v>0.5</v>
      </c>
      <c r="P362" s="41"/>
      <c r="Q362" s="54">
        <f t="shared" si="73"/>
        <v>104.99745632393058</v>
      </c>
      <c r="R362" s="60">
        <f t="shared" si="74"/>
        <v>171.3576184038585</v>
      </c>
      <c r="S362" s="54">
        <f t="shared" si="65"/>
        <v>1.2034410398823312</v>
      </c>
    </row>
    <row r="363" spans="1:19" ht="12.75">
      <c r="A363" s="39" t="s">
        <v>536</v>
      </c>
      <c r="B363" s="25">
        <v>13</v>
      </c>
      <c r="C363" s="53">
        <f t="shared" si="67"/>
        <v>4001.7</v>
      </c>
      <c r="D363" s="25">
        <v>160</v>
      </c>
      <c r="E363" s="52">
        <v>4</v>
      </c>
      <c r="F363" s="54">
        <f t="shared" si="68"/>
        <v>0.9068341586736289</v>
      </c>
      <c r="G363" s="54">
        <f t="shared" si="69"/>
        <v>769.4720911095999</v>
      </c>
      <c r="H363" s="54">
        <f t="shared" si="70"/>
        <v>-97.55663706222386</v>
      </c>
      <c r="I363" s="54">
        <f t="shared" si="71"/>
        <v>59.675916063493744</v>
      </c>
      <c r="J363" s="55"/>
      <c r="K363" s="56"/>
      <c r="L363" s="70" t="s">
        <v>537</v>
      </c>
      <c r="M363" s="54">
        <f t="shared" si="72"/>
        <v>872.5694120577709</v>
      </c>
      <c r="N363" s="25">
        <v>23</v>
      </c>
      <c r="O363" s="63">
        <v>0.5</v>
      </c>
      <c r="P363" s="41"/>
      <c r="Q363" s="54">
        <f t="shared" si="73"/>
        <v>103.09732094817105</v>
      </c>
      <c r="R363" s="60">
        <f t="shared" si="74"/>
        <v>170.45078424518488</v>
      </c>
      <c r="S363" s="54">
        <f t="shared" si="65"/>
        <v>1.2034410398823312</v>
      </c>
    </row>
    <row r="364" spans="1:19" ht="12.75">
      <c r="A364" s="39" t="s">
        <v>538</v>
      </c>
      <c r="B364" s="25">
        <v>11</v>
      </c>
      <c r="C364" s="53">
        <f t="shared" si="67"/>
        <v>4012.7</v>
      </c>
      <c r="D364" s="25">
        <v>170</v>
      </c>
      <c r="E364" s="52">
        <v>1</v>
      </c>
      <c r="F364" s="54">
        <f t="shared" si="68"/>
        <v>0.19197647081011862</v>
      </c>
      <c r="G364" s="54">
        <f t="shared" si="69"/>
        <v>769.66406758041</v>
      </c>
      <c r="H364" s="54">
        <f t="shared" si="70"/>
        <v>-108.44792676952439</v>
      </c>
      <c r="I364" s="54">
        <f t="shared" si="71"/>
        <v>61.58575509578601</v>
      </c>
      <c r="J364" s="55"/>
      <c r="K364" s="56"/>
      <c r="L364" s="41"/>
      <c r="M364" s="54">
        <f t="shared" si="72"/>
        <v>871.7289264125444</v>
      </c>
      <c r="N364" s="25">
        <v>23</v>
      </c>
      <c r="O364" s="63">
        <v>0.5</v>
      </c>
      <c r="P364" s="41"/>
      <c r="Q364" s="54">
        <f t="shared" si="73"/>
        <v>102.0648588321344</v>
      </c>
      <c r="R364" s="60">
        <f t="shared" si="74"/>
        <v>170.25880777437476</v>
      </c>
      <c r="S364" s="54">
        <f t="shared" si="65"/>
        <v>1.2034410398823312</v>
      </c>
    </row>
    <row r="365" spans="1:19" ht="12.75">
      <c r="A365" s="39" t="s">
        <v>539</v>
      </c>
      <c r="B365" s="25">
        <v>15</v>
      </c>
      <c r="C365" s="53">
        <f t="shared" si="67"/>
        <v>4027.7</v>
      </c>
      <c r="D365" s="25">
        <v>172</v>
      </c>
      <c r="E365" s="52">
        <v>1</v>
      </c>
      <c r="F365" s="54">
        <f t="shared" si="68"/>
        <v>0.26178609655925267</v>
      </c>
      <c r="G365" s="54">
        <f t="shared" si="69"/>
        <v>769.9258536769693</v>
      </c>
      <c r="H365" s="54">
        <f t="shared" si="70"/>
        <v>-123.11790613127113</v>
      </c>
      <c r="I365" s="54">
        <f t="shared" si="71"/>
        <v>63.67335161018699</v>
      </c>
      <c r="J365" s="55"/>
      <c r="K365" s="56"/>
      <c r="L365" s="70" t="s">
        <v>540</v>
      </c>
      <c r="M365" s="54">
        <f t="shared" si="72"/>
        <v>870.5828096235992</v>
      </c>
      <c r="N365" s="25">
        <v>23</v>
      </c>
      <c r="O365" s="63">
        <v>0.5</v>
      </c>
      <c r="P365" s="41"/>
      <c r="Q365" s="54">
        <f t="shared" si="73"/>
        <v>100.65695594662998</v>
      </c>
      <c r="R365" s="60">
        <f t="shared" si="74"/>
        <v>169.9970216778155</v>
      </c>
      <c r="S365" s="54">
        <f t="shared" si="65"/>
        <v>1.2034410398823312</v>
      </c>
    </row>
    <row r="366" spans="1:19" ht="12.75">
      <c r="A366" s="39" t="s">
        <v>541</v>
      </c>
      <c r="B366" s="25">
        <v>14</v>
      </c>
      <c r="C366" s="53">
        <f t="shared" si="67"/>
        <v>4041.7</v>
      </c>
      <c r="D366" s="25">
        <v>168</v>
      </c>
      <c r="E366" s="52">
        <v>0</v>
      </c>
      <c r="F366" s="54">
        <f t="shared" si="68"/>
        <v>0</v>
      </c>
      <c r="G366" s="54">
        <f t="shared" si="69"/>
        <v>769.9258536769693</v>
      </c>
      <c r="H366" s="54">
        <f t="shared" si="70"/>
        <v>-137.09871961783517</v>
      </c>
      <c r="I366" s="54">
        <f t="shared" si="71"/>
        <v>66.58367195822986</v>
      </c>
      <c r="J366" s="55"/>
      <c r="K366" s="56"/>
      <c r="L366" s="70" t="s">
        <v>542</v>
      </c>
      <c r="M366" s="54">
        <f t="shared" si="72"/>
        <v>869.5131006205837</v>
      </c>
      <c r="N366" s="25">
        <v>23</v>
      </c>
      <c r="O366" s="63">
        <v>0.5</v>
      </c>
      <c r="P366" s="41"/>
      <c r="Q366" s="54">
        <f t="shared" si="73"/>
        <v>99.58724694361445</v>
      </c>
      <c r="R366" s="60">
        <f t="shared" si="74"/>
        <v>169.9970216778155</v>
      </c>
      <c r="S366" s="54">
        <f t="shared" si="65"/>
        <v>1.2034410398823312</v>
      </c>
    </row>
    <row r="367" spans="1:19" ht="12.75">
      <c r="A367" s="39" t="s">
        <v>543</v>
      </c>
      <c r="B367" s="25">
        <v>14</v>
      </c>
      <c r="C367" s="53">
        <f t="shared" si="67"/>
        <v>4055.7</v>
      </c>
      <c r="D367" s="25">
        <v>177</v>
      </c>
      <c r="E367" s="52">
        <v>-1</v>
      </c>
      <c r="F367" s="54">
        <f t="shared" si="68"/>
        <v>-0.24433369012196915</v>
      </c>
      <c r="G367" s="54">
        <f t="shared" si="69"/>
        <v>769.6815199868473</v>
      </c>
      <c r="H367" s="54">
        <f t="shared" si="70"/>
        <v>-150.6196215733354</v>
      </c>
      <c r="I367" s="54">
        <f t="shared" si="71"/>
        <v>67.31592900252444</v>
      </c>
      <c r="J367" s="55"/>
      <c r="K367" s="56"/>
      <c r="L367" s="41"/>
      <c r="M367" s="54">
        <f t="shared" si="72"/>
        <v>868.4433916175682</v>
      </c>
      <c r="N367" s="25">
        <v>23</v>
      </c>
      <c r="O367" s="63">
        <v>0.5</v>
      </c>
      <c r="P367" s="41"/>
      <c r="Q367" s="54">
        <f t="shared" si="73"/>
        <v>98.76187163072086</v>
      </c>
      <c r="R367" s="60">
        <f t="shared" si="74"/>
        <v>170.24135536793744</v>
      </c>
      <c r="S367" s="54">
        <f t="shared" si="65"/>
        <v>1.2034410398823312</v>
      </c>
    </row>
    <row r="368" spans="1:19" ht="12.75">
      <c r="A368" s="39" t="s">
        <v>544</v>
      </c>
      <c r="B368" s="25">
        <v>8</v>
      </c>
      <c r="C368" s="53">
        <f t="shared" si="67"/>
        <v>4063.7</v>
      </c>
      <c r="D368" s="25">
        <v>165</v>
      </c>
      <c r="E368" s="52">
        <v>2</v>
      </c>
      <c r="F368" s="54">
        <f t="shared" si="68"/>
        <v>0.27919597362000775</v>
      </c>
      <c r="G368" s="54">
        <f t="shared" si="69"/>
        <v>769.9607159604674</v>
      </c>
      <c r="H368" s="54">
        <f t="shared" si="70"/>
        <v>-158.584324318919</v>
      </c>
      <c r="I368" s="54">
        <f t="shared" si="71"/>
        <v>69.38522003879085</v>
      </c>
      <c r="J368" s="55"/>
      <c r="K368" s="56"/>
      <c r="L368" s="41" t="s">
        <v>127</v>
      </c>
      <c r="M368" s="54">
        <f t="shared" si="72"/>
        <v>867.8321293301308</v>
      </c>
      <c r="N368" s="25">
        <v>23</v>
      </c>
      <c r="O368" s="63">
        <v>0.5</v>
      </c>
      <c r="P368" s="41"/>
      <c r="Q368" s="54">
        <f t="shared" si="73"/>
        <v>97.8714133696634</v>
      </c>
      <c r="R368" s="60">
        <f t="shared" si="74"/>
        <v>169.96215939431738</v>
      </c>
      <c r="S368" s="54">
        <f t="shared" si="65"/>
        <v>1.2034410398823312</v>
      </c>
    </row>
    <row r="369" spans="1:19" ht="12.75">
      <c r="A369" s="39" t="s">
        <v>545</v>
      </c>
      <c r="B369" s="25">
        <v>12</v>
      </c>
      <c r="C369" s="53">
        <f t="shared" si="67"/>
        <v>4075.7</v>
      </c>
      <c r="D369" s="25">
        <v>175</v>
      </c>
      <c r="E369" s="52">
        <v>2</v>
      </c>
      <c r="F369" s="54">
        <f t="shared" si="68"/>
        <v>0.4187939604300116</v>
      </c>
      <c r="G369" s="54">
        <f t="shared" si="69"/>
        <v>770.3795099208974</v>
      </c>
      <c r="H369" s="54">
        <f t="shared" si="70"/>
        <v>-170.1683732434086</v>
      </c>
      <c r="I369" s="54">
        <f t="shared" si="71"/>
        <v>70.4304518366794</v>
      </c>
      <c r="J369" s="55"/>
      <c r="K369" s="56"/>
      <c r="L369" s="41"/>
      <c r="M369" s="54">
        <f t="shared" si="72"/>
        <v>866.9152358989746</v>
      </c>
      <c r="N369" s="25">
        <v>23</v>
      </c>
      <c r="O369" s="63">
        <v>0.5</v>
      </c>
      <c r="P369" s="41"/>
      <c r="Q369" s="54">
        <f t="shared" si="73"/>
        <v>96.53572597807727</v>
      </c>
      <c r="R369" s="60">
        <f t="shared" si="74"/>
        <v>169.5433654338874</v>
      </c>
      <c r="S369" s="54">
        <f t="shared" si="65"/>
        <v>1.2034410398823312</v>
      </c>
    </row>
    <row r="370" spans="1:19" ht="12.75">
      <c r="A370" s="39" t="s">
        <v>546</v>
      </c>
      <c r="B370" s="25">
        <v>12</v>
      </c>
      <c r="C370" s="53">
        <f t="shared" si="67"/>
        <v>4087.7</v>
      </c>
      <c r="D370" s="25">
        <v>165</v>
      </c>
      <c r="E370" s="52">
        <v>-2</v>
      </c>
      <c r="F370" s="54">
        <f t="shared" si="68"/>
        <v>-0.4187939604300116</v>
      </c>
      <c r="G370" s="54">
        <f t="shared" si="69"/>
        <v>769.9607159604674</v>
      </c>
      <c r="H370" s="54">
        <f t="shared" si="70"/>
        <v>-158.17568331917946</v>
      </c>
      <c r="I370" s="54">
        <f t="shared" si="71"/>
        <v>73.53628037790965</v>
      </c>
      <c r="J370" s="55"/>
      <c r="K370" s="56"/>
      <c r="L370" s="70" t="s">
        <v>547</v>
      </c>
      <c r="M370" s="54">
        <f t="shared" si="72"/>
        <v>865.9983424678185</v>
      </c>
      <c r="N370" s="25">
        <v>23</v>
      </c>
      <c r="O370" s="63">
        <v>0.5</v>
      </c>
      <c r="P370" s="41"/>
      <c r="Q370" s="54">
        <f t="shared" si="73"/>
        <v>96.03762650735109</v>
      </c>
      <c r="R370" s="60">
        <f t="shared" si="74"/>
        <v>169.96215939431738</v>
      </c>
      <c r="S370" s="54">
        <f t="shared" si="65"/>
        <v>1.2034410398823312</v>
      </c>
    </row>
    <row r="371" spans="1:19" ht="12.75">
      <c r="A371" s="39"/>
      <c r="B371" s="25"/>
      <c r="C371" s="53"/>
      <c r="D371" s="25"/>
      <c r="E371" s="52"/>
      <c r="F371" s="54"/>
      <c r="G371" s="54"/>
      <c r="H371" s="54"/>
      <c r="I371" s="54"/>
      <c r="J371" s="55"/>
      <c r="K371" s="56"/>
      <c r="L371" s="41"/>
      <c r="M371" s="54"/>
      <c r="N371" s="43"/>
      <c r="O371" s="63"/>
      <c r="P371" s="41"/>
      <c r="Q371" s="54"/>
      <c r="R371" s="54"/>
      <c r="S371" s="54"/>
    </row>
    <row r="372" spans="1:19" ht="12.75">
      <c r="A372" s="39"/>
      <c r="B372" s="25"/>
      <c r="C372" s="53"/>
      <c r="D372" s="25"/>
      <c r="E372" s="52"/>
      <c r="F372" s="54"/>
      <c r="G372" s="54"/>
      <c r="H372" s="54"/>
      <c r="I372" s="54"/>
      <c r="J372" s="55"/>
      <c r="K372" s="56"/>
      <c r="L372" s="41"/>
      <c r="M372" s="54"/>
      <c r="N372" s="43"/>
      <c r="O372" s="63"/>
      <c r="P372" s="41"/>
      <c r="Q372" s="54"/>
      <c r="R372" s="54"/>
      <c r="S372" s="54"/>
    </row>
    <row r="373" spans="1:19" ht="12.75">
      <c r="A373" s="39"/>
      <c r="B373" s="25"/>
      <c r="C373" s="53"/>
      <c r="D373" s="25"/>
      <c r="E373" s="52"/>
      <c r="F373" s="54"/>
      <c r="G373" s="54"/>
      <c r="H373" s="54"/>
      <c r="I373" s="54"/>
      <c r="J373" s="55"/>
      <c r="K373" s="56"/>
      <c r="L373" s="41"/>
      <c r="M373" s="54"/>
      <c r="N373" s="43"/>
      <c r="O373" s="63"/>
      <c r="P373" s="41"/>
      <c r="Q373" s="54"/>
      <c r="R373" s="54"/>
      <c r="S373" s="54"/>
    </row>
    <row r="374" spans="1:19" ht="12.75">
      <c r="A374" s="39"/>
      <c r="B374" s="25"/>
      <c r="C374" s="53"/>
      <c r="D374" s="25"/>
      <c r="E374" s="52"/>
      <c r="F374" s="54"/>
      <c r="G374" s="54"/>
      <c r="H374" s="54"/>
      <c r="I374" s="54"/>
      <c r="J374" s="55"/>
      <c r="K374" s="56"/>
      <c r="L374" s="41"/>
      <c r="M374" s="54"/>
      <c r="N374" s="43"/>
      <c r="O374" s="63"/>
      <c r="P374" s="41"/>
      <c r="Q374" s="54"/>
      <c r="R374" s="54"/>
      <c r="S374" s="54"/>
    </row>
    <row r="375" spans="1:19" ht="12.75">
      <c r="A375" s="39"/>
      <c r="B375" s="25"/>
      <c r="C375" s="53"/>
      <c r="D375" s="25"/>
      <c r="E375" s="52"/>
      <c r="F375" s="54"/>
      <c r="G375" s="54"/>
      <c r="H375" s="54"/>
      <c r="I375" s="54"/>
      <c r="J375" s="55"/>
      <c r="K375" s="56"/>
      <c r="L375" s="41"/>
      <c r="M375" s="54"/>
      <c r="N375" s="43"/>
      <c r="O375" s="63"/>
      <c r="P375" s="41"/>
      <c r="Q375" s="54"/>
      <c r="R375" s="54"/>
      <c r="S375" s="54"/>
    </row>
    <row r="376" spans="1:19" ht="12.75">
      <c r="A376" s="39"/>
      <c r="B376" s="25"/>
      <c r="C376" s="53"/>
      <c r="D376" s="25"/>
      <c r="E376" s="52"/>
      <c r="F376" s="54"/>
      <c r="G376" s="54"/>
      <c r="H376" s="54"/>
      <c r="I376" s="54"/>
      <c r="J376" s="55"/>
      <c r="K376" s="56"/>
      <c r="L376" s="41"/>
      <c r="M376" s="54"/>
      <c r="N376" s="43"/>
      <c r="O376" s="63"/>
      <c r="P376" s="41"/>
      <c r="Q376" s="54"/>
      <c r="R376" s="54"/>
      <c r="S376" s="54"/>
    </row>
    <row r="377" spans="1:19" ht="12.75">
      <c r="A377" s="39"/>
      <c r="B377" s="25"/>
      <c r="C377" s="53"/>
      <c r="D377" s="25"/>
      <c r="E377" s="52"/>
      <c r="F377" s="54"/>
      <c r="G377" s="54"/>
      <c r="H377" s="54"/>
      <c r="I377" s="54"/>
      <c r="J377" s="55"/>
      <c r="K377" s="56"/>
      <c r="L377" s="41"/>
      <c r="M377" s="54"/>
      <c r="N377" s="43"/>
      <c r="O377" s="63"/>
      <c r="P377" s="41"/>
      <c r="Q377" s="54"/>
      <c r="R377" s="54"/>
      <c r="S377" s="54"/>
    </row>
    <row r="378" spans="1:19" ht="12.75">
      <c r="A378" s="39"/>
      <c r="B378" s="25"/>
      <c r="C378" s="53"/>
      <c r="D378" s="25"/>
      <c r="E378" s="52"/>
      <c r="F378" s="54"/>
      <c r="G378" s="54"/>
      <c r="H378" s="54"/>
      <c r="I378" s="54"/>
      <c r="J378" s="55"/>
      <c r="K378" s="56"/>
      <c r="L378" s="41"/>
      <c r="M378" s="54"/>
      <c r="N378" s="43"/>
      <c r="O378" s="63"/>
      <c r="P378" s="41"/>
      <c r="Q378" s="54"/>
      <c r="R378" s="54"/>
      <c r="S378" s="54"/>
    </row>
    <row r="379" spans="1:19" ht="12.75">
      <c r="A379" s="39"/>
      <c r="B379" s="25"/>
      <c r="C379" s="53"/>
      <c r="D379" s="25"/>
      <c r="E379" s="52"/>
      <c r="F379" s="54"/>
      <c r="G379" s="54"/>
      <c r="H379" s="54"/>
      <c r="I379" s="54"/>
      <c r="J379" s="55"/>
      <c r="K379" s="56"/>
      <c r="L379" s="41"/>
      <c r="M379" s="54"/>
      <c r="N379" s="43"/>
      <c r="O379" s="63"/>
      <c r="P379" s="41"/>
      <c r="Q379" s="54"/>
      <c r="R379" s="54"/>
      <c r="S379" s="54"/>
    </row>
    <row r="380" spans="1:19" ht="12.75">
      <c r="A380" s="39"/>
      <c r="B380" s="25"/>
      <c r="C380" s="53"/>
      <c r="D380" s="25"/>
      <c r="E380" s="52"/>
      <c r="F380" s="54"/>
      <c r="G380" s="54"/>
      <c r="H380" s="54"/>
      <c r="I380" s="54"/>
      <c r="J380" s="55"/>
      <c r="K380" s="56"/>
      <c r="L380" s="41"/>
      <c r="M380" s="54"/>
      <c r="N380" s="43"/>
      <c r="O380" s="63"/>
      <c r="P380" s="41"/>
      <c r="Q380" s="54"/>
      <c r="R380" s="54"/>
      <c r="S380" s="54"/>
    </row>
    <row r="381" spans="1:19" ht="12.75">
      <c r="A381" s="39"/>
      <c r="B381" s="25"/>
      <c r="C381" s="53"/>
      <c r="D381" s="25"/>
      <c r="E381" s="52"/>
      <c r="F381" s="54"/>
      <c r="G381" s="54"/>
      <c r="H381" s="54"/>
      <c r="I381" s="54"/>
      <c r="J381" s="55"/>
      <c r="K381" s="56"/>
      <c r="L381" s="39"/>
      <c r="M381" s="54"/>
      <c r="N381" s="43"/>
      <c r="O381" s="63"/>
      <c r="P381" s="41"/>
      <c r="Q381" s="54"/>
      <c r="R381" s="54"/>
      <c r="S381" s="54"/>
    </row>
    <row r="382" spans="1:19" ht="12.75">
      <c r="A382" s="39"/>
      <c r="B382" s="25"/>
      <c r="C382" s="53"/>
      <c r="D382" s="25"/>
      <c r="E382" s="52"/>
      <c r="F382" s="54"/>
      <c r="G382" s="54"/>
      <c r="H382" s="54"/>
      <c r="I382" s="54"/>
      <c r="J382" s="55"/>
      <c r="K382" s="56"/>
      <c r="L382" s="41"/>
      <c r="M382" s="54"/>
      <c r="N382" s="43"/>
      <c r="O382" s="63"/>
      <c r="P382" s="41"/>
      <c r="Q382" s="54"/>
      <c r="R382" s="54"/>
      <c r="S382" s="54"/>
    </row>
    <row r="383" spans="1:19" ht="12.75">
      <c r="A383" s="39"/>
      <c r="B383" s="25"/>
      <c r="C383" s="53"/>
      <c r="D383" s="25"/>
      <c r="E383" s="52"/>
      <c r="F383" s="54"/>
      <c r="G383" s="54"/>
      <c r="H383" s="54"/>
      <c r="I383" s="54"/>
      <c r="J383" s="55"/>
      <c r="K383" s="56"/>
      <c r="L383" s="41"/>
      <c r="M383" s="54"/>
      <c r="N383" s="43"/>
      <c r="O383" s="63"/>
      <c r="P383" s="41"/>
      <c r="Q383" s="54"/>
      <c r="R383" s="54"/>
      <c r="S383" s="54"/>
    </row>
    <row r="384" spans="1:19" ht="12.75">
      <c r="A384" s="39"/>
      <c r="B384" s="25"/>
      <c r="C384" s="53"/>
      <c r="D384" s="25"/>
      <c r="E384" s="52"/>
      <c r="F384" s="54"/>
      <c r="G384" s="54"/>
      <c r="H384" s="54"/>
      <c r="I384" s="54"/>
      <c r="J384" s="55"/>
      <c r="K384" s="56"/>
      <c r="L384" s="41"/>
      <c r="M384" s="54"/>
      <c r="N384" s="43"/>
      <c r="O384" s="63"/>
      <c r="P384" s="41"/>
      <c r="Q384" s="54"/>
      <c r="R384" s="54"/>
      <c r="S384" s="54"/>
    </row>
    <row r="385" spans="1:19" ht="12.75">
      <c r="A385" s="39"/>
      <c r="B385" s="25"/>
      <c r="C385" s="53"/>
      <c r="D385" s="25"/>
      <c r="E385" s="52"/>
      <c r="F385" s="54"/>
      <c r="G385" s="54"/>
      <c r="H385" s="54"/>
      <c r="I385" s="54"/>
      <c r="J385" s="55"/>
      <c r="K385" s="56"/>
      <c r="L385" s="41"/>
      <c r="M385" s="54"/>
      <c r="N385" s="43"/>
      <c r="O385" s="63"/>
      <c r="P385" s="41"/>
      <c r="Q385" s="54"/>
      <c r="R385" s="54"/>
      <c r="S385" s="54"/>
    </row>
    <row r="386" spans="1:19" ht="12.75">
      <c r="A386" s="39"/>
      <c r="B386" s="25"/>
      <c r="C386" s="53"/>
      <c r="D386" s="25"/>
      <c r="E386" s="52"/>
      <c r="F386" s="54"/>
      <c r="G386" s="54"/>
      <c r="H386" s="54"/>
      <c r="I386" s="54"/>
      <c r="J386" s="55"/>
      <c r="K386" s="56"/>
      <c r="L386" s="41"/>
      <c r="M386" s="54"/>
      <c r="N386" s="43"/>
      <c r="O386" s="63"/>
      <c r="P386" s="41"/>
      <c r="Q386" s="54"/>
      <c r="R386" s="54"/>
      <c r="S386" s="54"/>
    </row>
    <row r="387" spans="1:19" ht="12.75">
      <c r="A387" s="39"/>
      <c r="B387" s="25"/>
      <c r="C387" s="58"/>
      <c r="D387" s="25"/>
      <c r="E387" s="52"/>
      <c r="F387" s="54"/>
      <c r="G387" s="54"/>
      <c r="H387" s="54"/>
      <c r="I387" s="54"/>
      <c r="J387" s="55"/>
      <c r="K387" s="56"/>
      <c r="L387" s="41"/>
      <c r="M387" s="54"/>
      <c r="N387" s="43"/>
      <c r="O387" s="63"/>
      <c r="P387" s="41"/>
      <c r="Q387" s="54"/>
      <c r="R387" s="54"/>
      <c r="S387" s="54"/>
    </row>
    <row r="388" spans="1:19" ht="12.75">
      <c r="A388" s="39"/>
      <c r="B388" s="59"/>
      <c r="C388" s="58"/>
      <c r="D388" s="59"/>
      <c r="E388" s="57"/>
      <c r="F388" s="60"/>
      <c r="G388" s="60"/>
      <c r="H388" s="60"/>
      <c r="I388" s="60"/>
      <c r="J388" s="44"/>
      <c r="K388" s="61"/>
      <c r="L388" s="39"/>
      <c r="M388" s="54"/>
      <c r="N388" s="43"/>
      <c r="O388" s="63"/>
      <c r="P388" s="41"/>
      <c r="Q388" s="54"/>
      <c r="R388" s="54"/>
      <c r="S388" s="54"/>
    </row>
    <row r="389" spans="1:19" ht="12.75">
      <c r="A389" s="39"/>
      <c r="B389" s="25"/>
      <c r="C389" s="53"/>
      <c r="D389" s="25"/>
      <c r="E389" s="52"/>
      <c r="F389" s="54"/>
      <c r="G389" s="54"/>
      <c r="H389" s="54"/>
      <c r="I389" s="54"/>
      <c r="J389" s="55"/>
      <c r="K389" s="56"/>
      <c r="L389" s="41"/>
      <c r="M389" s="54"/>
      <c r="N389" s="43"/>
      <c r="O389" s="63"/>
      <c r="P389" s="41"/>
      <c r="Q389" s="54"/>
      <c r="R389" s="54"/>
      <c r="S389" s="54"/>
    </row>
    <row r="390" spans="1:19" ht="12.75">
      <c r="A390" s="39"/>
      <c r="B390" s="25"/>
      <c r="C390" s="53"/>
      <c r="D390" s="25"/>
      <c r="E390" s="52"/>
      <c r="F390" s="54"/>
      <c r="G390" s="54"/>
      <c r="H390" s="54"/>
      <c r="I390" s="54"/>
      <c r="J390" s="55"/>
      <c r="K390" s="56"/>
      <c r="L390" s="41"/>
      <c r="M390" s="54"/>
      <c r="N390" s="43"/>
      <c r="O390" s="63"/>
      <c r="P390" s="41"/>
      <c r="Q390" s="54"/>
      <c r="R390" s="54"/>
      <c r="S390" s="54"/>
    </row>
    <row r="391" spans="1:19" ht="12.75">
      <c r="A391" s="39"/>
      <c r="B391" s="59"/>
      <c r="C391" s="58"/>
      <c r="D391" s="59"/>
      <c r="E391" s="57"/>
      <c r="F391" s="60"/>
      <c r="G391" s="60"/>
      <c r="H391" s="60"/>
      <c r="I391" s="60"/>
      <c r="J391" s="44"/>
      <c r="K391" s="61"/>
      <c r="L391" s="39"/>
      <c r="M391" s="60"/>
      <c r="N391" s="43"/>
      <c r="O391" s="63"/>
      <c r="P391" s="39"/>
      <c r="Q391" s="60"/>
      <c r="R391" s="60"/>
      <c r="S391" s="60"/>
    </row>
    <row r="392" spans="1:18" ht="12.75">
      <c r="A392" s="32"/>
      <c r="R392" s="54"/>
    </row>
    <row r="393" spans="1:18" ht="12.75">
      <c r="A393" s="32"/>
      <c r="R393" s="54"/>
    </row>
    <row r="394" spans="1:18" ht="12.75">
      <c r="A394" s="32"/>
      <c r="R394" s="54"/>
    </row>
    <row r="395" spans="1:18" ht="12.75">
      <c r="A395" s="32"/>
      <c r="R395" s="54"/>
    </row>
    <row r="396" ht="12.75">
      <c r="R396" s="54"/>
    </row>
    <row r="397" ht="12.75">
      <c r="R397" s="54"/>
    </row>
    <row r="398" ht="12.75">
      <c r="R398" s="54"/>
    </row>
    <row r="399" ht="12.75">
      <c r="R399" s="54"/>
    </row>
    <row r="400" ht="12.75">
      <c r="R400" s="54"/>
    </row>
    <row r="401" ht="12.75">
      <c r="R401" s="54"/>
    </row>
    <row r="402" ht="12.75">
      <c r="R402" s="54"/>
    </row>
    <row r="403" ht="12.75">
      <c r="R403" s="54"/>
    </row>
    <row r="404" ht="12.75">
      <c r="R404" s="54"/>
    </row>
    <row r="405" ht="12.75">
      <c r="R405" s="54"/>
    </row>
    <row r="406" ht="12.75">
      <c r="R406" s="54"/>
    </row>
    <row r="407" ht="12.75">
      <c r="R407" s="54"/>
    </row>
    <row r="408" ht="12.75">
      <c r="R408" s="54"/>
    </row>
    <row r="409" ht="12.75">
      <c r="R409" s="54"/>
    </row>
    <row r="410" ht="12.75">
      <c r="R410" s="54"/>
    </row>
    <row r="411" ht="12.75">
      <c r="R411" s="54"/>
    </row>
    <row r="412" ht="12.75">
      <c r="R412" s="54"/>
    </row>
    <row r="413" ht="12.75">
      <c r="R413" s="54"/>
    </row>
    <row r="414" ht="12.75">
      <c r="R414" s="54"/>
    </row>
    <row r="415" ht="12.75">
      <c r="R415" s="54"/>
    </row>
    <row r="416" ht="12.75">
      <c r="R416" s="54"/>
    </row>
    <row r="417" ht="12.75">
      <c r="R417" s="54"/>
    </row>
    <row r="418" ht="12.75">
      <c r="R418" s="54"/>
    </row>
    <row r="419" ht="12.75">
      <c r="R419" s="54"/>
    </row>
    <row r="420" ht="12.75">
      <c r="R420" s="54"/>
    </row>
    <row r="421" ht="12.75">
      <c r="R421" s="54"/>
    </row>
  </sheetData>
  <sheetProtection/>
  <printOptions/>
  <pageMargins left="0.2362204724409449" right="0.2755905511811024" top="0.31496062992125984" bottom="0.5118110236220472" header="0.5118110236220472" footer="0.2755905511811024"/>
  <pageSetup horizontalDpi="300" verticalDpi="300" orientation="landscape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1">
      <selection activeCell="D15" sqref="D15"/>
    </sheetView>
  </sheetViews>
  <sheetFormatPr defaultColWidth="11.57421875" defaultRowHeight="12.75"/>
  <cols>
    <col min="1" max="1" width="20.00390625" style="0" customWidth="1"/>
    <col min="2" max="2" width="11.57421875" style="0" customWidth="1"/>
    <col min="3" max="3" width="16.421875" style="93" customWidth="1"/>
    <col min="4" max="5" width="11.57421875" style="93" customWidth="1"/>
  </cols>
  <sheetData>
    <row r="1" spans="1:6" ht="12.75">
      <c r="A1" s="35" t="s">
        <v>58</v>
      </c>
      <c r="E1" s="93" t="s">
        <v>59</v>
      </c>
      <c r="F1" t="s">
        <v>556</v>
      </c>
    </row>
    <row r="2" ht="12.75">
      <c r="A2" t="s">
        <v>123</v>
      </c>
    </row>
    <row r="4" spans="1:3" ht="12.75">
      <c r="A4" s="36" t="s">
        <v>60</v>
      </c>
      <c r="B4" s="37"/>
      <c r="C4" s="94" t="s">
        <v>555</v>
      </c>
    </row>
    <row r="5" spans="1:5" ht="12.75">
      <c r="A5" s="38" t="s">
        <v>61</v>
      </c>
      <c r="B5" s="38" t="s">
        <v>62</v>
      </c>
      <c r="C5" s="95" t="s">
        <v>63</v>
      </c>
      <c r="D5" s="96"/>
      <c r="E5" s="96"/>
    </row>
    <row r="6" spans="1:3" ht="12.75">
      <c r="A6" s="40" t="s">
        <v>64</v>
      </c>
      <c r="B6" s="40" t="s">
        <v>65</v>
      </c>
      <c r="C6" s="97">
        <v>1.1</v>
      </c>
    </row>
    <row r="7" spans="1:3" ht="12.75">
      <c r="A7" s="40" t="s">
        <v>66</v>
      </c>
      <c r="B7" s="40"/>
      <c r="C7" s="97">
        <v>92</v>
      </c>
    </row>
    <row r="8" spans="1:3" ht="12.75">
      <c r="A8" s="40" t="s">
        <v>67</v>
      </c>
      <c r="B8" s="40"/>
      <c r="C8" s="97">
        <f>C7*5</f>
        <v>460</v>
      </c>
    </row>
    <row r="9" spans="1:3" ht="12.75">
      <c r="A9" s="40" t="s">
        <v>68</v>
      </c>
      <c r="B9" s="40" t="s">
        <v>69</v>
      </c>
      <c r="C9" s="97">
        <v>20</v>
      </c>
    </row>
    <row r="10" spans="1:3" ht="12.75">
      <c r="A10" s="40" t="s">
        <v>70</v>
      </c>
      <c r="B10" s="40" t="s">
        <v>71</v>
      </c>
      <c r="C10" s="97">
        <v>3</v>
      </c>
    </row>
    <row r="11" spans="1:3" ht="12.75">
      <c r="A11" s="40" t="s">
        <v>72</v>
      </c>
      <c r="B11" s="40" t="s">
        <v>73</v>
      </c>
      <c r="C11" s="97">
        <v>80</v>
      </c>
    </row>
    <row r="12" spans="1:3" ht="12.75">
      <c r="A12" s="40" t="s">
        <v>74</v>
      </c>
      <c r="B12" s="40"/>
      <c r="C12" s="97">
        <v>10</v>
      </c>
    </row>
    <row r="14" spans="1:5" ht="12.75">
      <c r="A14" s="40"/>
      <c r="B14" s="40"/>
      <c r="C14" s="98" t="s">
        <v>75</v>
      </c>
      <c r="D14" s="98" t="s">
        <v>76</v>
      </c>
      <c r="E14" s="98" t="s">
        <v>77</v>
      </c>
    </row>
    <row r="15" spans="1:5" ht="12.75">
      <c r="A15" s="40" t="s">
        <v>78</v>
      </c>
      <c r="B15" s="40"/>
      <c r="C15" s="99">
        <v>2006</v>
      </c>
      <c r="D15" s="99">
        <f>C15+D16</f>
        <v>2026</v>
      </c>
      <c r="E15" s="100">
        <f>C15+E16</f>
        <v>2038.1556363771244</v>
      </c>
    </row>
    <row r="16" spans="1:5" ht="12.75">
      <c r="A16" s="40" t="s">
        <v>79</v>
      </c>
      <c r="B16" s="40" t="s">
        <v>69</v>
      </c>
      <c r="C16" s="99">
        <v>0</v>
      </c>
      <c r="D16" s="99">
        <v>20</v>
      </c>
      <c r="E16" s="100">
        <f>IF(C22&gt;C21,LOG10(E17/C17)/LOG10(1+(C10/100)),0)</f>
        <v>32.155636377124466</v>
      </c>
    </row>
    <row r="17" spans="1:5" ht="12.75">
      <c r="A17" s="40" t="s">
        <v>66</v>
      </c>
      <c r="B17" s="40"/>
      <c r="C17" s="99">
        <f>C7</f>
        <v>92</v>
      </c>
      <c r="D17" s="99">
        <f>ROUND($C17*(1+($C10/100))^D16+0.5,0)</f>
        <v>167</v>
      </c>
      <c r="E17" s="100">
        <f>IF(C22&gt;C21,ROUND(((C6*3600*24)/(C20*C18))+0.5,0),C17)</f>
        <v>238</v>
      </c>
    </row>
    <row r="18" spans="1:5" ht="12.75">
      <c r="A18" s="40" t="s">
        <v>80</v>
      </c>
      <c r="B18" s="40"/>
      <c r="C18" s="99">
        <f>C19/C17</f>
        <v>5</v>
      </c>
      <c r="D18" s="99">
        <f>D19/D17</f>
        <v>4.976047904191617</v>
      </c>
      <c r="E18" s="100">
        <f>E19/E17</f>
        <v>5.004201680672269</v>
      </c>
    </row>
    <row r="19" spans="1:5" ht="12.75">
      <c r="A19" s="40" t="s">
        <v>67</v>
      </c>
      <c r="B19" s="40"/>
      <c r="C19" s="99">
        <f>C8</f>
        <v>460</v>
      </c>
      <c r="D19" s="99">
        <f>ROUND(($C19*(1+($C10/100))^D16)+0.5,0)</f>
        <v>831</v>
      </c>
      <c r="E19" s="100">
        <f>ROUND(($C19*(1+($C10/100))^E16)+0.5,0)</f>
        <v>1191</v>
      </c>
    </row>
    <row r="20" spans="1:5" ht="12.75">
      <c r="A20" s="40" t="s">
        <v>81</v>
      </c>
      <c r="B20" s="40" t="s">
        <v>82</v>
      </c>
      <c r="C20" s="99">
        <f>C11</f>
        <v>80</v>
      </c>
      <c r="D20" s="99">
        <f>C11</f>
        <v>80</v>
      </c>
      <c r="E20" s="100">
        <v>80</v>
      </c>
    </row>
    <row r="21" spans="1:5" ht="12.75">
      <c r="A21" s="40" t="s">
        <v>83</v>
      </c>
      <c r="B21" s="40" t="s">
        <v>73</v>
      </c>
      <c r="C21" s="99">
        <f>C20*C19</f>
        <v>36800</v>
      </c>
      <c r="D21" s="99">
        <f>D20*D19</f>
        <v>66480</v>
      </c>
      <c r="E21" s="100">
        <f>E20*E19</f>
        <v>95280</v>
      </c>
    </row>
    <row r="22" spans="1:5" ht="12.75">
      <c r="A22" s="40" t="s">
        <v>84</v>
      </c>
      <c r="B22" s="40" t="s">
        <v>73</v>
      </c>
      <c r="C22" s="99">
        <f>$C6*86400</f>
        <v>95040.00000000001</v>
      </c>
      <c r="D22" s="99">
        <f>$C6*86400</f>
        <v>95040.00000000001</v>
      </c>
      <c r="E22" s="100">
        <f>$C6*86400</f>
        <v>95040.00000000001</v>
      </c>
    </row>
    <row r="23" spans="1:5" ht="12.75">
      <c r="A23" s="40" t="s">
        <v>85</v>
      </c>
      <c r="B23" s="40" t="s">
        <v>65</v>
      </c>
      <c r="C23" s="99">
        <f>C21/86400</f>
        <v>0.42592592592592593</v>
      </c>
      <c r="D23" s="99">
        <f>D21/86400</f>
        <v>0.7694444444444445</v>
      </c>
      <c r="E23" s="100">
        <f>E21/86400</f>
        <v>1.1027777777777779</v>
      </c>
    </row>
    <row r="24" spans="1:5" ht="12.75">
      <c r="A24" s="40" t="s">
        <v>86</v>
      </c>
      <c r="B24" s="40" t="s">
        <v>65</v>
      </c>
      <c r="C24" s="99">
        <f>$C12*C23</f>
        <v>4.2592592592592595</v>
      </c>
      <c r="D24" s="99">
        <f>$C12*D23</f>
        <v>7.694444444444445</v>
      </c>
      <c r="E24" s="100">
        <f>$C12*E23</f>
        <v>11.027777777777779</v>
      </c>
    </row>
    <row r="26" spans="1:5" ht="12.75">
      <c r="A26" s="42" t="s">
        <v>87</v>
      </c>
      <c r="B26" s="40"/>
      <c r="C26" s="98">
        <f>C15</f>
        <v>2006</v>
      </c>
      <c r="D26" s="98">
        <f>D15</f>
        <v>2026</v>
      </c>
      <c r="E26" s="98">
        <f>E15</f>
        <v>2038.1556363771244</v>
      </c>
    </row>
    <row r="27" spans="1:5" ht="12.75">
      <c r="A27" s="40" t="s">
        <v>88</v>
      </c>
      <c r="B27" s="40" t="s">
        <v>89</v>
      </c>
      <c r="C27" s="99">
        <f>IF((C$22/C$21)*100&gt;99.5,IF($C$6&gt;C$24,0,IF(C$24/2&gt;$C$6,((C$24-$C$6)*0.9)+(((C$24/2)-$C$6)*1.8),(C$24-$C$6)*0.9)),"Water ?")</f>
        <v>4.696666666666667</v>
      </c>
      <c r="D27" s="99">
        <f>IF((D$22/D$21)*100&gt;99.5,IF($C$6&gt;D$24,0,IF(D$24/2&gt;$C$6,((D$24-$C$6)*0.9)+(((D$24/2)-$C$6)*1.8),(D$24-$C$6)*0.9)),"Water ?")</f>
        <v>10.88</v>
      </c>
      <c r="E27" s="99">
        <f>IF((E$22/E$21)*100&gt;99.5,IF($C$6&gt;E$24,0,IF(E$24/2&gt;$C$6,((E$24-$C$6)*0.9)+(((E$24/2)-$C$6)*1.8),(E$24-$C$6)*0.9)),"Water ?")</f>
        <v>16.880000000000003</v>
      </c>
    </row>
    <row r="28" spans="1:5" ht="12.75">
      <c r="A28" s="40" t="s">
        <v>90</v>
      </c>
      <c r="B28" s="40" t="s">
        <v>89</v>
      </c>
      <c r="C28" s="99">
        <f>IF((C22/C21)*100&gt;99.5,-G47/1000,"Water ?")</f>
        <v>0</v>
      </c>
      <c r="D28" s="99">
        <f>IF((D22/D21)*100&gt;99.5,-I47/1000,"Water ?")</f>
        <v>11.039999999999992</v>
      </c>
      <c r="E28" s="99">
        <f>IF((E22/E21)*100&gt;99.5,-K47/1000,"Water ?")</f>
        <v>39.83999999999999</v>
      </c>
    </row>
    <row r="29" spans="1:5" ht="12.75">
      <c r="A29" s="40" t="s">
        <v>91</v>
      </c>
      <c r="B29" s="40" t="s">
        <v>89</v>
      </c>
      <c r="C29" s="99">
        <f>IF((C22/C21)*100&gt;99.5,-G58/1000,"Water ?")</f>
        <v>0</v>
      </c>
      <c r="D29" s="99">
        <f>IF((D22/D21)*100&gt;99.5,-I58/1000,"Water ?")</f>
        <v>17.486400000000007</v>
      </c>
      <c r="E29" s="99">
        <f>IF((E22/E21)*100&gt;99.5,-K58/1000,"Water ?")</f>
        <v>39.83999999999999</v>
      </c>
    </row>
    <row r="30" spans="1:5" ht="12.75">
      <c r="A30" s="40" t="s">
        <v>92</v>
      </c>
      <c r="B30" s="40" t="s">
        <v>89</v>
      </c>
      <c r="C30" s="99">
        <f>IF((C22/C21)*100&gt;99.5,-G67/1000,"Water ?")</f>
        <v>3.119999999999999</v>
      </c>
      <c r="D30" s="99">
        <f>IF((D22/D21)*100&gt;99.5,-I67/1000,"Water ?")</f>
        <v>18.959999999999994</v>
      </c>
      <c r="E30" s="99">
        <f>IF((E22/E21)*100&gt;99.5,-K67/1000,"Water ?")</f>
        <v>47.75999999999999</v>
      </c>
    </row>
    <row r="32" ht="12.75">
      <c r="A32" t="s">
        <v>93</v>
      </c>
    </row>
    <row r="33" ht="12.75">
      <c r="A33" t="s">
        <v>94</v>
      </c>
    </row>
    <row r="34" ht="12.75">
      <c r="A34" t="s">
        <v>95</v>
      </c>
    </row>
    <row r="35" ht="12.75">
      <c r="A35" t="s">
        <v>96</v>
      </c>
    </row>
    <row r="37" ht="12.75">
      <c r="A37" s="35" t="s">
        <v>97</v>
      </c>
    </row>
    <row r="38" spans="1:10" ht="12.75">
      <c r="A38" s="35" t="s">
        <v>98</v>
      </c>
      <c r="F38">
        <f>C$26</f>
        <v>2006</v>
      </c>
      <c r="H38">
        <f>D$26</f>
        <v>2026</v>
      </c>
      <c r="J38">
        <f>E$26</f>
        <v>2038.1556363771244</v>
      </c>
    </row>
    <row r="39" spans="1:11" ht="12.75">
      <c r="A39" t="s">
        <v>99</v>
      </c>
      <c r="B39" t="s">
        <v>100</v>
      </c>
      <c r="C39" s="93" t="s">
        <v>101</v>
      </c>
      <c r="D39" s="93" t="s">
        <v>102</v>
      </c>
      <c r="E39" s="93" t="s">
        <v>103</v>
      </c>
      <c r="F39" t="s">
        <v>104</v>
      </c>
      <c r="G39" t="s">
        <v>105</v>
      </c>
      <c r="H39" t="s">
        <v>104</v>
      </c>
      <c r="I39" t="s">
        <v>105</v>
      </c>
      <c r="J39" t="s">
        <v>104</v>
      </c>
      <c r="K39" t="s">
        <v>105</v>
      </c>
    </row>
    <row r="40" spans="1:11" ht="12.75">
      <c r="A40">
        <v>5</v>
      </c>
      <c r="C40" s="93">
        <v>0</v>
      </c>
      <c r="D40" s="93">
        <f>C40</f>
        <v>0</v>
      </c>
      <c r="E40" s="93">
        <v>0</v>
      </c>
      <c r="F40">
        <f>E40</f>
        <v>0</v>
      </c>
      <c r="G40">
        <f aca="true" t="shared" si="0" ref="G40:G46">E40-F40</f>
        <v>0</v>
      </c>
      <c r="H40">
        <v>0</v>
      </c>
      <c r="I40">
        <v>0</v>
      </c>
      <c r="J40">
        <v>0</v>
      </c>
      <c r="K40">
        <v>0</v>
      </c>
    </row>
    <row r="41" spans="1:11" ht="12.75">
      <c r="A41" t="s">
        <v>106</v>
      </c>
      <c r="B41">
        <v>0.17</v>
      </c>
      <c r="C41" s="93">
        <v>3</v>
      </c>
      <c r="D41" s="93">
        <f aca="true" t="shared" si="1" ref="D41:D46">D40+C41</f>
        <v>3</v>
      </c>
      <c r="E41" s="93">
        <f aca="true" t="shared" si="2" ref="E41:E46">$C$6*3600*C41+E40</f>
        <v>11880.000000000002</v>
      </c>
      <c r="F41">
        <f aca="true" t="shared" si="3" ref="F41:F46">B41*$C$21+F40</f>
        <v>6256</v>
      </c>
      <c r="G41">
        <f t="shared" si="0"/>
        <v>5624.000000000002</v>
      </c>
      <c r="H41">
        <f aca="true" t="shared" si="4" ref="H41:H46">B41*$D$21+H40</f>
        <v>11301.6</v>
      </c>
      <c r="I41">
        <f aca="true" t="shared" si="5" ref="I41:I46">E41-H41</f>
        <v>578.4000000000015</v>
      </c>
      <c r="J41">
        <f aca="true" t="shared" si="6" ref="J41:J46">B41*$E$21+J40</f>
        <v>16197.6</v>
      </c>
      <c r="K41">
        <f aca="true" t="shared" si="7" ref="K41:K46">E41-J41</f>
        <v>-4317.5999999999985</v>
      </c>
    </row>
    <row r="42" spans="1:11" ht="12.75">
      <c r="A42" t="s">
        <v>107</v>
      </c>
      <c r="B42">
        <v>0.11</v>
      </c>
      <c r="C42" s="93">
        <v>1</v>
      </c>
      <c r="D42" s="93">
        <f t="shared" si="1"/>
        <v>4</v>
      </c>
      <c r="E42" s="93">
        <f t="shared" si="2"/>
        <v>15840.000000000002</v>
      </c>
      <c r="F42">
        <f t="shared" si="3"/>
        <v>10304</v>
      </c>
      <c r="G42">
        <f t="shared" si="0"/>
        <v>5536.000000000002</v>
      </c>
      <c r="H42">
        <f t="shared" si="4"/>
        <v>18614.4</v>
      </c>
      <c r="I42">
        <f t="shared" si="5"/>
        <v>-2774.3999999999996</v>
      </c>
      <c r="J42">
        <f t="shared" si="6"/>
        <v>26678.4</v>
      </c>
      <c r="K42">
        <f t="shared" si="7"/>
        <v>-10838.4</v>
      </c>
    </row>
    <row r="43" spans="1:11" ht="12.75">
      <c r="A43" t="s">
        <v>108</v>
      </c>
      <c r="B43">
        <v>0.3</v>
      </c>
      <c r="C43" s="93">
        <v>4</v>
      </c>
      <c r="D43" s="93">
        <f t="shared" si="1"/>
        <v>8</v>
      </c>
      <c r="E43" s="93">
        <f t="shared" si="2"/>
        <v>31680.000000000004</v>
      </c>
      <c r="F43">
        <f t="shared" si="3"/>
        <v>21344</v>
      </c>
      <c r="G43">
        <f t="shared" si="0"/>
        <v>10336.000000000004</v>
      </c>
      <c r="H43">
        <f t="shared" si="4"/>
        <v>38558.4</v>
      </c>
      <c r="I43">
        <f t="shared" si="5"/>
        <v>-6878.399999999998</v>
      </c>
      <c r="J43">
        <f t="shared" si="6"/>
        <v>55262.4</v>
      </c>
      <c r="K43">
        <f t="shared" si="7"/>
        <v>-23582.399999999998</v>
      </c>
    </row>
    <row r="44" spans="1:11" ht="12.75">
      <c r="A44" t="s">
        <v>109</v>
      </c>
      <c r="B44">
        <v>0.18</v>
      </c>
      <c r="C44" s="93">
        <v>2</v>
      </c>
      <c r="D44" s="93">
        <f t="shared" si="1"/>
        <v>10</v>
      </c>
      <c r="E44" s="93">
        <f t="shared" si="2"/>
        <v>39600.00000000001</v>
      </c>
      <c r="F44">
        <f t="shared" si="3"/>
        <v>27968</v>
      </c>
      <c r="G44">
        <f t="shared" si="0"/>
        <v>11632.000000000007</v>
      </c>
      <c r="H44">
        <f t="shared" si="4"/>
        <v>50524.8</v>
      </c>
      <c r="I44">
        <f t="shared" si="5"/>
        <v>-10924.799999999996</v>
      </c>
      <c r="J44">
        <f t="shared" si="6"/>
        <v>72412.8</v>
      </c>
      <c r="K44">
        <f t="shared" si="7"/>
        <v>-32812.799999999996</v>
      </c>
    </row>
    <row r="45" spans="1:11" ht="12.75">
      <c r="A45" t="s">
        <v>110</v>
      </c>
      <c r="B45">
        <v>0.24</v>
      </c>
      <c r="C45" s="93">
        <v>4</v>
      </c>
      <c r="D45" s="93">
        <f t="shared" si="1"/>
        <v>14</v>
      </c>
      <c r="E45" s="93">
        <f t="shared" si="2"/>
        <v>55440.00000000001</v>
      </c>
      <c r="F45">
        <f t="shared" si="3"/>
        <v>36800</v>
      </c>
      <c r="G45">
        <f t="shared" si="0"/>
        <v>18640.000000000007</v>
      </c>
      <c r="H45">
        <f t="shared" si="4"/>
        <v>66480</v>
      </c>
      <c r="I45">
        <f t="shared" si="5"/>
        <v>-11039.999999999993</v>
      </c>
      <c r="J45">
        <f t="shared" si="6"/>
        <v>95280</v>
      </c>
      <c r="K45">
        <f t="shared" si="7"/>
        <v>-39839.99999999999</v>
      </c>
    </row>
    <row r="46" spans="1:11" ht="12.75">
      <c r="A46" t="s">
        <v>111</v>
      </c>
      <c r="B46">
        <v>0</v>
      </c>
      <c r="C46" s="93">
        <v>10</v>
      </c>
      <c r="D46" s="93">
        <f t="shared" si="1"/>
        <v>24</v>
      </c>
      <c r="E46" s="93">
        <f t="shared" si="2"/>
        <v>95040.00000000001</v>
      </c>
      <c r="F46">
        <f t="shared" si="3"/>
        <v>36800</v>
      </c>
      <c r="G46">
        <f t="shared" si="0"/>
        <v>58240.000000000015</v>
      </c>
      <c r="H46">
        <f t="shared" si="4"/>
        <v>66480</v>
      </c>
      <c r="I46">
        <f t="shared" si="5"/>
        <v>28560.000000000015</v>
      </c>
      <c r="J46">
        <f t="shared" si="6"/>
        <v>95280</v>
      </c>
      <c r="K46">
        <f t="shared" si="7"/>
        <v>-239.99999999998545</v>
      </c>
    </row>
    <row r="47" spans="1:11" ht="12.75">
      <c r="A47" t="s">
        <v>112</v>
      </c>
      <c r="B47">
        <f>SUM(B40:B46)</f>
        <v>1</v>
      </c>
      <c r="C47" s="93">
        <f>SUM(C40:C46)</f>
        <v>24</v>
      </c>
      <c r="F47" t="s">
        <v>113</v>
      </c>
      <c r="G47">
        <f>IF(MIN(G40:G46)&lt;0,MIN(G40:G46),0)</f>
        <v>0</v>
      </c>
      <c r="I47">
        <f>IF(MIN(I40:I46)&lt;0,MIN(I40:I46),0)</f>
        <v>-11039.999999999993</v>
      </c>
      <c r="K47">
        <f>IF(MIN(K40:K46)&lt;0,MIN(K40:K46),0)</f>
        <v>-39839.99999999999</v>
      </c>
    </row>
    <row r="49" spans="1:10" ht="12.75">
      <c r="A49" s="35" t="s">
        <v>114</v>
      </c>
      <c r="F49">
        <f>C$26</f>
        <v>2006</v>
      </c>
      <c r="H49">
        <f>D$26</f>
        <v>2026</v>
      </c>
      <c r="J49">
        <f>E$26</f>
        <v>2038.1556363771244</v>
      </c>
    </row>
    <row r="50" spans="1:11" ht="12.75">
      <c r="A50" t="s">
        <v>99</v>
      </c>
      <c r="B50" t="s">
        <v>100</v>
      </c>
      <c r="C50" s="93" t="s">
        <v>101</v>
      </c>
      <c r="D50" s="93" t="s">
        <v>102</v>
      </c>
      <c r="E50" s="93" t="s">
        <v>103</v>
      </c>
      <c r="F50" t="s">
        <v>104</v>
      </c>
      <c r="G50" t="s">
        <v>105</v>
      </c>
      <c r="H50" t="s">
        <v>104</v>
      </c>
      <c r="I50" t="s">
        <v>105</v>
      </c>
      <c r="J50" t="s">
        <v>104</v>
      </c>
      <c r="K50" t="s">
        <v>105</v>
      </c>
    </row>
    <row r="51" spans="1:11" ht="12.75">
      <c r="A51">
        <v>5</v>
      </c>
      <c r="C51" s="93">
        <v>0</v>
      </c>
      <c r="D51" s="93">
        <f>C51</f>
        <v>0</v>
      </c>
      <c r="E51" s="93">
        <v>0</v>
      </c>
      <c r="F51">
        <f>E51</f>
        <v>0</v>
      </c>
      <c r="G51">
        <f aca="true" t="shared" si="8" ref="G51:G57">E51-F51</f>
        <v>0</v>
      </c>
      <c r="H51">
        <v>0</v>
      </c>
      <c r="I51">
        <v>0</v>
      </c>
      <c r="J51">
        <v>0</v>
      </c>
      <c r="K51">
        <v>0</v>
      </c>
    </row>
    <row r="52" spans="1:11" ht="12.75">
      <c r="A52" t="s">
        <v>106</v>
      </c>
      <c r="B52">
        <v>0.18</v>
      </c>
      <c r="C52" s="93">
        <v>3</v>
      </c>
      <c r="D52" s="93">
        <f aca="true" t="shared" si="9" ref="D52:D57">D51+C52</f>
        <v>3</v>
      </c>
      <c r="E52" s="93">
        <f aca="true" t="shared" si="10" ref="E52:E57">$C$6*3600*C52+E51</f>
        <v>11880.000000000002</v>
      </c>
      <c r="F52">
        <f aca="true" t="shared" si="11" ref="F52:F57">B52*$C$21+F51</f>
        <v>6624</v>
      </c>
      <c r="G52">
        <f t="shared" si="8"/>
        <v>5256.000000000002</v>
      </c>
      <c r="H52">
        <f aca="true" t="shared" si="12" ref="H52:H57">B52*$D$21+H51</f>
        <v>11966.4</v>
      </c>
      <c r="I52">
        <f aca="true" t="shared" si="13" ref="I52:I57">E52-H52</f>
        <v>-86.39999999999782</v>
      </c>
      <c r="J52">
        <f aca="true" t="shared" si="14" ref="J52:J57">B52*$E$21+J51</f>
        <v>17150.399999999998</v>
      </c>
      <c r="K52">
        <f aca="true" t="shared" si="15" ref="K52:K57">E52-J52</f>
        <v>-5270.399999999996</v>
      </c>
    </row>
    <row r="53" spans="1:11" ht="12.75">
      <c r="A53" t="s">
        <v>107</v>
      </c>
      <c r="B53">
        <v>0.2</v>
      </c>
      <c r="C53" s="93">
        <v>1</v>
      </c>
      <c r="D53" s="93">
        <f t="shared" si="9"/>
        <v>4</v>
      </c>
      <c r="E53" s="93">
        <f t="shared" si="10"/>
        <v>15840.000000000002</v>
      </c>
      <c r="F53">
        <f t="shared" si="11"/>
        <v>13984</v>
      </c>
      <c r="G53">
        <f t="shared" si="8"/>
        <v>1856.0000000000018</v>
      </c>
      <c r="H53">
        <f t="shared" si="12"/>
        <v>25262.4</v>
      </c>
      <c r="I53">
        <f t="shared" si="13"/>
        <v>-9422.4</v>
      </c>
      <c r="J53">
        <f t="shared" si="14"/>
        <v>36206.399999999994</v>
      </c>
      <c r="K53">
        <f t="shared" si="15"/>
        <v>-20366.399999999994</v>
      </c>
    </row>
    <row r="54" spans="1:11" ht="12.75">
      <c r="A54" t="s">
        <v>115</v>
      </c>
      <c r="B54">
        <v>0.14</v>
      </c>
      <c r="C54" s="93">
        <v>1</v>
      </c>
      <c r="D54" s="93">
        <f t="shared" si="9"/>
        <v>5</v>
      </c>
      <c r="E54" s="93">
        <f t="shared" si="10"/>
        <v>19800.000000000004</v>
      </c>
      <c r="F54">
        <f t="shared" si="11"/>
        <v>19136</v>
      </c>
      <c r="G54">
        <f t="shared" si="8"/>
        <v>664.0000000000036</v>
      </c>
      <c r="H54">
        <f t="shared" si="12"/>
        <v>34569.600000000006</v>
      </c>
      <c r="I54">
        <f t="shared" si="13"/>
        <v>-14769.600000000002</v>
      </c>
      <c r="J54">
        <f t="shared" si="14"/>
        <v>49545.59999999999</v>
      </c>
      <c r="K54">
        <f t="shared" si="15"/>
        <v>-29745.599999999988</v>
      </c>
    </row>
    <row r="55" spans="1:11" ht="12.75">
      <c r="A55" t="s">
        <v>116</v>
      </c>
      <c r="B55">
        <v>0.16</v>
      </c>
      <c r="C55" s="93">
        <v>2</v>
      </c>
      <c r="D55" s="93">
        <f t="shared" si="9"/>
        <v>7</v>
      </c>
      <c r="E55" s="93">
        <f t="shared" si="10"/>
        <v>27720.000000000004</v>
      </c>
      <c r="F55">
        <f t="shared" si="11"/>
        <v>25024</v>
      </c>
      <c r="G55">
        <f t="shared" si="8"/>
        <v>2696.0000000000036</v>
      </c>
      <c r="H55">
        <f t="shared" si="12"/>
        <v>45206.40000000001</v>
      </c>
      <c r="I55">
        <f t="shared" si="13"/>
        <v>-17486.400000000005</v>
      </c>
      <c r="J55">
        <f t="shared" si="14"/>
        <v>64790.399999999994</v>
      </c>
      <c r="K55">
        <f t="shared" si="15"/>
        <v>-37070.399999999994</v>
      </c>
    </row>
    <row r="56" spans="1:11" ht="12.75">
      <c r="A56" t="s">
        <v>117</v>
      </c>
      <c r="B56">
        <v>0.32</v>
      </c>
      <c r="C56" s="93">
        <v>7</v>
      </c>
      <c r="D56" s="93">
        <f t="shared" si="9"/>
        <v>14</v>
      </c>
      <c r="E56" s="93">
        <f t="shared" si="10"/>
        <v>55440.00000000001</v>
      </c>
      <c r="F56">
        <f t="shared" si="11"/>
        <v>36800</v>
      </c>
      <c r="G56">
        <f t="shared" si="8"/>
        <v>18640.000000000007</v>
      </c>
      <c r="H56">
        <f t="shared" si="12"/>
        <v>66480.00000000001</v>
      </c>
      <c r="I56">
        <f t="shared" si="13"/>
        <v>-11040.000000000007</v>
      </c>
      <c r="J56">
        <f t="shared" si="14"/>
        <v>95280</v>
      </c>
      <c r="K56">
        <f t="shared" si="15"/>
        <v>-39839.99999999999</v>
      </c>
    </row>
    <row r="57" spans="1:11" ht="12.75">
      <c r="A57" t="s">
        <v>111</v>
      </c>
      <c r="B57">
        <v>0</v>
      </c>
      <c r="C57" s="93">
        <v>10</v>
      </c>
      <c r="D57" s="93">
        <f t="shared" si="9"/>
        <v>24</v>
      </c>
      <c r="E57" s="93">
        <f t="shared" si="10"/>
        <v>95040.00000000001</v>
      </c>
      <c r="F57">
        <f t="shared" si="11"/>
        <v>36800</v>
      </c>
      <c r="G57">
        <f t="shared" si="8"/>
        <v>58240.000000000015</v>
      </c>
      <c r="H57">
        <f t="shared" si="12"/>
        <v>66480.00000000001</v>
      </c>
      <c r="I57">
        <f t="shared" si="13"/>
        <v>28560</v>
      </c>
      <c r="J57">
        <f t="shared" si="14"/>
        <v>95280</v>
      </c>
      <c r="K57">
        <f t="shared" si="15"/>
        <v>-239.99999999998545</v>
      </c>
    </row>
    <row r="58" spans="1:11" ht="12.75">
      <c r="A58" t="s">
        <v>112</v>
      </c>
      <c r="B58">
        <f>SUM(B51:B57)</f>
        <v>1</v>
      </c>
      <c r="C58" s="93">
        <f>SUM(C51:C57)</f>
        <v>24</v>
      </c>
      <c r="F58" t="s">
        <v>113</v>
      </c>
      <c r="G58">
        <f>IF(MIN(G51:G57)&lt;0,MIN(G51:G57),0)</f>
        <v>0</v>
      </c>
      <c r="I58">
        <f>IF(MIN(I51:I57)&lt;0,MIN(I51:I57),0)</f>
        <v>-17486.400000000005</v>
      </c>
      <c r="K58">
        <f>IF(MIN(K51:K57)&lt;0,MIN(K51:K57),0)</f>
        <v>-39839.99999999999</v>
      </c>
    </row>
    <row r="60" spans="1:10" ht="12.75">
      <c r="A60" s="35" t="s">
        <v>118</v>
      </c>
      <c r="F60">
        <f>C$26</f>
        <v>2006</v>
      </c>
      <c r="H60">
        <f>D$26</f>
        <v>2026</v>
      </c>
      <c r="J60">
        <f>E$26</f>
        <v>2038.1556363771244</v>
      </c>
    </row>
    <row r="61" spans="1:11" ht="12.75">
      <c r="A61" t="s">
        <v>99</v>
      </c>
      <c r="B61" t="s">
        <v>100</v>
      </c>
      <c r="C61" s="93" t="s">
        <v>101</v>
      </c>
      <c r="D61" s="93" t="s">
        <v>102</v>
      </c>
      <c r="E61" s="93" t="s">
        <v>103</v>
      </c>
      <c r="F61" t="s">
        <v>104</v>
      </c>
      <c r="G61" t="s">
        <v>105</v>
      </c>
      <c r="H61" t="s">
        <v>104</v>
      </c>
      <c r="I61" t="s">
        <v>105</v>
      </c>
      <c r="J61" t="s">
        <v>104</v>
      </c>
      <c r="K61" t="s">
        <v>105</v>
      </c>
    </row>
    <row r="62" spans="1:11" ht="12.75">
      <c r="A62">
        <v>6</v>
      </c>
      <c r="C62" s="93">
        <v>0</v>
      </c>
      <c r="D62" s="93">
        <f>C62</f>
        <v>0</v>
      </c>
      <c r="E62" s="93">
        <v>0</v>
      </c>
      <c r="F62">
        <f>E62</f>
        <v>0</v>
      </c>
      <c r="G62">
        <f>E62-F62</f>
        <v>0</v>
      </c>
      <c r="H62">
        <v>0</v>
      </c>
      <c r="I62">
        <v>0</v>
      </c>
      <c r="J62">
        <v>0</v>
      </c>
      <c r="K62">
        <v>0</v>
      </c>
    </row>
    <row r="63" spans="1:11" ht="12.75">
      <c r="A63" t="s">
        <v>119</v>
      </c>
      <c r="B63">
        <v>0.3</v>
      </c>
      <c r="C63" s="93">
        <v>2</v>
      </c>
      <c r="D63" s="93">
        <f>D62+C63</f>
        <v>2</v>
      </c>
      <c r="E63" s="93">
        <f>$C$6*3600*C63+E62</f>
        <v>7920.000000000001</v>
      </c>
      <c r="F63">
        <f>B63*$C$21+F62</f>
        <v>11040</v>
      </c>
      <c r="G63">
        <f>E63-F63</f>
        <v>-3119.999999999999</v>
      </c>
      <c r="H63">
        <f>B63*$D$21+H62</f>
        <v>19944</v>
      </c>
      <c r="I63">
        <f>E63-H63</f>
        <v>-12024</v>
      </c>
      <c r="J63">
        <f>B63*$E$21+J62</f>
        <v>28584</v>
      </c>
      <c r="K63">
        <f>E63-J63</f>
        <v>-20664</v>
      </c>
    </row>
    <row r="64" spans="1:11" ht="12.75">
      <c r="A64" t="s">
        <v>120</v>
      </c>
      <c r="B64">
        <v>0.4</v>
      </c>
      <c r="C64" s="93">
        <v>8</v>
      </c>
      <c r="D64" s="93">
        <f>D63+C64</f>
        <v>10</v>
      </c>
      <c r="E64" s="93">
        <f>$C$6*3600*C64+E63</f>
        <v>39600.00000000001</v>
      </c>
      <c r="F64">
        <f>B64*$C$21+F63</f>
        <v>25760</v>
      </c>
      <c r="G64">
        <f>E64-F64</f>
        <v>13840.000000000007</v>
      </c>
      <c r="H64">
        <f>B64*$D$21+H63</f>
        <v>46536</v>
      </c>
      <c r="I64">
        <f>E64-H64</f>
        <v>-6935.999999999993</v>
      </c>
      <c r="J64">
        <f>B64*$E$21+J63</f>
        <v>66696</v>
      </c>
      <c r="K64">
        <f>E64-J64</f>
        <v>-27095.999999999993</v>
      </c>
    </row>
    <row r="65" spans="1:11" ht="12.75">
      <c r="A65" t="s">
        <v>121</v>
      </c>
      <c r="B65">
        <v>0.3</v>
      </c>
      <c r="C65" s="93">
        <v>2</v>
      </c>
      <c r="D65" s="93">
        <f>D64+C65</f>
        <v>12</v>
      </c>
      <c r="E65" s="93">
        <f>$C$6*3600*C65+E64</f>
        <v>47520.00000000001</v>
      </c>
      <c r="F65">
        <f>B65*$C$21+F64</f>
        <v>36800</v>
      </c>
      <c r="G65">
        <f>E65-F65</f>
        <v>10720.000000000007</v>
      </c>
      <c r="H65">
        <f>B65*$D$21+H64</f>
        <v>66480</v>
      </c>
      <c r="I65">
        <f>E65-H65</f>
        <v>-18959.999999999993</v>
      </c>
      <c r="J65">
        <f>B65*$E$21+J64</f>
        <v>95280</v>
      </c>
      <c r="K65">
        <f>E65-J65</f>
        <v>-47759.99999999999</v>
      </c>
    </row>
    <row r="66" spans="1:11" ht="12.75">
      <c r="A66" t="s">
        <v>122</v>
      </c>
      <c r="B66">
        <v>0</v>
      </c>
      <c r="C66" s="93">
        <v>12</v>
      </c>
      <c r="D66" s="93">
        <f>D65+C66</f>
        <v>24</v>
      </c>
      <c r="E66" s="93">
        <f>$C$6*3600*C66+E65</f>
        <v>95040.00000000001</v>
      </c>
      <c r="F66">
        <f>B66*$C$21+F65</f>
        <v>36800</v>
      </c>
      <c r="G66">
        <f>E66-F66</f>
        <v>58240.000000000015</v>
      </c>
      <c r="H66">
        <f>B66*$D$21+H65</f>
        <v>66480</v>
      </c>
      <c r="I66">
        <f>E66-H66</f>
        <v>28560.000000000015</v>
      </c>
      <c r="J66">
        <f>B66*$E$21+J65</f>
        <v>95280</v>
      </c>
      <c r="K66">
        <f>E66-J66</f>
        <v>-239.99999999998545</v>
      </c>
    </row>
    <row r="67" spans="1:11" ht="12.75">
      <c r="A67" t="s">
        <v>112</v>
      </c>
      <c r="B67">
        <f>SUM(B62:B66)</f>
        <v>1</v>
      </c>
      <c r="C67" s="93">
        <f>SUM(C62:C66)</f>
        <v>24</v>
      </c>
      <c r="F67" t="s">
        <v>113</v>
      </c>
      <c r="G67">
        <f>IF(MIN(G62:G66)&lt;0,MIN(G62:G66),0)</f>
        <v>-3119.999999999999</v>
      </c>
      <c r="I67">
        <f>IF(MIN(I62:I66)&lt;0,MIN(I62:I66),0)</f>
        <v>-18959.999999999993</v>
      </c>
      <c r="K67">
        <f>IF(MIN(K62:K66)&lt;0,MIN(K62:K66),0)</f>
        <v>-47759.99999999999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COMENSA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Volunteer #1</dc:creator>
  <cp:keywords/>
  <dc:description/>
  <cp:lastModifiedBy>Lynn Roberts</cp:lastModifiedBy>
  <cp:lastPrinted>2007-10-18T15:11:43Z</cp:lastPrinted>
  <dcterms:created xsi:type="dcterms:W3CDTF">2004-12-16T23:27:17Z</dcterms:created>
  <dcterms:modified xsi:type="dcterms:W3CDTF">2008-03-22T18:17:48Z</dcterms:modified>
  <cp:category/>
  <cp:version/>
  <cp:contentType/>
  <cp:contentStatus/>
</cp:coreProperties>
</file>