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Gráfico1" sheetId="1" r:id="rId1"/>
    <sheet name="calc LC manantial a TP" sheetId="2" r:id="rId2"/>
  </sheets>
  <definedNames>
    <definedName name="_xlnm.Print_Area" localSheetId="1">'calc LC manantial a TP'!$A$1:$AB$29</definedName>
    <definedName name="_xlnm.Print_Titles" localSheetId="1">'calc LC manantial a TP'!$1:$16</definedName>
  </definedNames>
  <calcPr fullCalcOnLoad="1"/>
</workbook>
</file>

<file path=xl/sharedStrings.xml><?xml version="1.0" encoding="utf-8"?>
<sst xmlns="http://schemas.openxmlformats.org/spreadsheetml/2006/main" count="86" uniqueCount="64">
  <si>
    <t>HOJA DE CALCULO DE TOPOGRAFÍA (TEODOLITO)</t>
  </si>
  <si>
    <t xml:space="preserve">Contenido  </t>
  </si>
  <si>
    <t>Levanto</t>
  </si>
  <si>
    <t>De</t>
  </si>
  <si>
    <t>A</t>
  </si>
  <si>
    <t xml:space="preserve">Comunidad  </t>
  </si>
  <si>
    <t>Fecha de Levantamiento</t>
  </si>
  <si>
    <t>Municipio</t>
  </si>
  <si>
    <t>Notas</t>
  </si>
  <si>
    <t>**</t>
  </si>
  <si>
    <t>Elevación calculada en relación al siguiente punto BM:</t>
  </si>
  <si>
    <t>para cálculos y programas</t>
  </si>
  <si>
    <t>para mapas y perfiles</t>
  </si>
  <si>
    <t>Datos del Teodolito</t>
  </si>
  <si>
    <t>Calculos</t>
  </si>
  <si>
    <t>Calculo</t>
  </si>
  <si>
    <t>NOTAS</t>
  </si>
  <si>
    <t>DE PUNTO</t>
  </si>
  <si>
    <t>Al Punto</t>
  </si>
  <si>
    <t>Altura</t>
  </si>
  <si>
    <t>Abajo</t>
  </si>
  <si>
    <t>Arriba</t>
  </si>
  <si>
    <t>Angulo VERTICAL</t>
  </si>
  <si>
    <t>Angulo HORIZONTAL</t>
  </si>
  <si>
    <t>coseno</t>
  </si>
  <si>
    <t>seno</t>
  </si>
  <si>
    <t>Distancia Directa</t>
  </si>
  <si>
    <t>Dist. Dir.. Total</t>
  </si>
  <si>
    <t>Diferencia Altura</t>
  </si>
  <si>
    <t>Elevacion **</t>
  </si>
  <si>
    <t>Distancia Horizontal.</t>
  </si>
  <si>
    <t>Dist. Hort. Total.</t>
  </si>
  <si>
    <t>Brujula</t>
  </si>
  <si>
    <t>Angulo Deflexion</t>
  </si>
  <si>
    <t>Angulo Dibujo</t>
  </si>
  <si>
    <t>Angulo Matematico</t>
  </si>
  <si>
    <t>X (este)</t>
  </si>
  <si>
    <t>Y (norte)</t>
  </si>
  <si>
    <t>(m)</t>
  </si>
  <si>
    <t>grs</t>
  </si>
  <si>
    <t>min</t>
  </si>
  <si>
    <t>seg</t>
  </si>
  <si>
    <t>(grs)</t>
  </si>
  <si>
    <t>-</t>
  </si>
  <si>
    <r>
      <t xml:space="preserve">Calculo </t>
    </r>
    <r>
      <rPr>
        <u val="single"/>
        <sz val="12"/>
        <rFont val="Arial"/>
        <family val="2"/>
      </rPr>
      <t xml:space="preserve">   </t>
    </r>
  </si>
  <si>
    <t>Linea de Conduccion</t>
  </si>
  <si>
    <t>M</t>
  </si>
  <si>
    <t>Payacuca</t>
  </si>
  <si>
    <t>Terrabona</t>
  </si>
  <si>
    <t>Tomas Matamoros</t>
  </si>
  <si>
    <t>A la par de los Jiñocuabos</t>
  </si>
  <si>
    <t>En bordo orilla de Huerta</t>
  </si>
  <si>
    <t>Orilla de quebrada</t>
  </si>
  <si>
    <t>Sobre potrero de Los sevilla</t>
  </si>
  <si>
    <t>Rumbo a la Carretera</t>
  </si>
  <si>
    <t>Orilla de carretera</t>
  </si>
  <si>
    <t>TP2</t>
  </si>
  <si>
    <t>Despues de la Carretera</t>
  </si>
  <si>
    <t>Cruzando alambrado, sobre habra real</t>
  </si>
  <si>
    <t>Contigo al arbol Mata Palo</t>
  </si>
  <si>
    <t>Subiendo sobre potrero</t>
  </si>
  <si>
    <t>Tanque Propuesto #2</t>
  </si>
  <si>
    <t>Jaime Alonso, Rosalio J y Tomas Matamoros</t>
  </si>
  <si>
    <t>Tanque Propuesto #1</t>
  </si>
</sst>
</file>

<file path=xl/styles.xml><?xml version="1.0" encoding="utf-8"?>
<styleSheet xmlns="http://schemas.openxmlformats.org/spreadsheetml/2006/main">
  <numFmts count="52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0.0000"/>
    <numFmt numFmtId="203" formatCode="0.000"/>
    <numFmt numFmtId="204" formatCode="0.0"/>
    <numFmt numFmtId="205" formatCode="0.00000"/>
    <numFmt numFmtId="206" formatCode="0.0000000"/>
    <numFmt numFmtId="207" formatCode="0.0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2" borderId="1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Border="1" applyAlignment="1">
      <alignment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 quotePrefix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Continuous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Continuous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0" fillId="0" borderId="2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6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7" borderId="16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2" fontId="0" fillId="7" borderId="0" xfId="0" applyNumberFormat="1" applyFill="1" applyBorder="1" applyAlignment="1" quotePrefix="1">
      <alignment horizontal="center"/>
    </xf>
    <xf numFmtId="2" fontId="0" fillId="0" borderId="0" xfId="0" applyNumberFormat="1" applyBorder="1" applyAlignment="1" quotePrefix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7" borderId="7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 quotePrefix="1">
      <alignment horizontal="center"/>
    </xf>
    <xf numFmtId="2" fontId="0" fillId="0" borderId="0" xfId="0" applyNumberFormat="1" applyBorder="1" applyAlignment="1">
      <alignment vertical="top"/>
    </xf>
    <xf numFmtId="202" fontId="0" fillId="0" borderId="0" xfId="0" applyNumberFormat="1" applyBorder="1" applyAlignment="1">
      <alignment vertical="top"/>
    </xf>
    <xf numFmtId="204" fontId="0" fillId="0" borderId="0" xfId="0" applyNumberFormat="1" applyFill="1" applyBorder="1" applyAlignment="1">
      <alignment vertical="top"/>
    </xf>
    <xf numFmtId="0" fontId="12" fillId="0" borderId="0" xfId="0" applyFont="1" applyFill="1" applyAlignment="1" applyProtection="1">
      <alignment vertical="top" wrapText="1"/>
      <protection locked="0"/>
    </xf>
    <xf numFmtId="2" fontId="0" fillId="7" borderId="0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 applyProtection="1">
      <alignment vertical="top"/>
      <protection locked="0"/>
    </xf>
    <xf numFmtId="0" fontId="0" fillId="7" borderId="0" xfId="0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2" fontId="0" fillId="7" borderId="0" xfId="0" applyNumberFormat="1" applyFill="1" applyBorder="1" applyAlignment="1" applyProtection="1">
      <alignment vertical="top"/>
      <protection locked="0"/>
    </xf>
    <xf numFmtId="0" fontId="0" fillId="8" borderId="1" xfId="0" applyFill="1" applyBorder="1" applyAlignment="1" applyProtection="1">
      <alignment/>
      <protection locked="0"/>
    </xf>
    <xf numFmtId="0" fontId="8" fillId="8" borderId="1" xfId="0" applyFont="1" applyFill="1" applyBorder="1" applyAlignment="1" applyProtection="1" quotePrefix="1">
      <alignment horizontal="left"/>
      <protection locked="0"/>
    </xf>
    <xf numFmtId="204" fontId="0" fillId="0" borderId="0" xfId="0" applyNumberFormat="1" applyAlignment="1">
      <alignment vertical="top"/>
    </xf>
    <xf numFmtId="20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204" fontId="13" fillId="0" borderId="0" xfId="0" applyNumberFormat="1" applyFont="1" applyAlignment="1">
      <alignment vertical="top"/>
    </xf>
    <xf numFmtId="204" fontId="13" fillId="0" borderId="0" xfId="0" applyNumberFormat="1" applyFont="1" applyFill="1" applyBorder="1" applyAlignment="1">
      <alignment vertical="top"/>
    </xf>
    <xf numFmtId="204" fontId="14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8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20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Linea de Conduccion TC#1-TP#2-Payacuca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'calc LC manantial a TP'!$Q$17:$Q$30</c:f>
              <c:numCache>
                <c:ptCount val="14"/>
                <c:pt idx="0">
                  <c:v>0</c:v>
                </c:pt>
                <c:pt idx="1">
                  <c:v>101.20311983191593</c:v>
                </c:pt>
                <c:pt idx="2">
                  <c:v>215.26320005100087</c:v>
                </c:pt>
                <c:pt idx="3">
                  <c:v>276.04120084642744</c:v>
                </c:pt>
                <c:pt idx="4">
                  <c:v>552.4325892094053</c:v>
                </c:pt>
                <c:pt idx="5">
                  <c:v>810.531282307754</c:v>
                </c:pt>
                <c:pt idx="6">
                  <c:v>964.2394652365007</c:v>
                </c:pt>
                <c:pt idx="7">
                  <c:v>1037.1351157949407</c:v>
                </c:pt>
                <c:pt idx="8">
                  <c:v>1071.8779028899844</c:v>
                </c:pt>
                <c:pt idx="9">
                  <c:v>1171.3920892793283</c:v>
                </c:pt>
                <c:pt idx="10">
                  <c:v>1202.0584116622126</c:v>
                </c:pt>
                <c:pt idx="11">
                  <c:v>1247.3962545023912</c:v>
                </c:pt>
                <c:pt idx="12">
                  <c:v>1304.7257723052232</c:v>
                </c:pt>
              </c:numCache>
            </c:numRef>
          </c:xVal>
          <c:yVal>
            <c:numRef>
              <c:f>'calc LC manantial a TP'!$S$17:$S$30</c:f>
              <c:numCache>
                <c:ptCount val="14"/>
                <c:pt idx="0">
                  <c:v>0</c:v>
                </c:pt>
                <c:pt idx="1">
                  <c:v>12.625698790960687</c:v>
                </c:pt>
                <c:pt idx="2">
                  <c:v>48.066733386359914</c:v>
                </c:pt>
                <c:pt idx="3">
                  <c:v>60.07417438535997</c:v>
                </c:pt>
                <c:pt idx="4">
                  <c:v>89.76440373022838</c:v>
                </c:pt>
                <c:pt idx="5">
                  <c:v>120.92062777696543</c:v>
                </c:pt>
                <c:pt idx="6">
                  <c:v>130.3786675890982</c:v>
                </c:pt>
                <c:pt idx="7">
                  <c:v>134.2749012416776</c:v>
                </c:pt>
                <c:pt idx="8">
                  <c:v>146.22408707588102</c:v>
                </c:pt>
                <c:pt idx="9">
                  <c:v>156.02139428800692</c:v>
                </c:pt>
                <c:pt idx="10">
                  <c:v>164.78240586388773</c:v>
                </c:pt>
                <c:pt idx="11">
                  <c:v>172.4473489761295</c:v>
                </c:pt>
                <c:pt idx="12">
                  <c:v>185.99275935104635</c:v>
                </c:pt>
              </c:numCache>
            </c:numRef>
          </c:yVal>
          <c:smooth val="0"/>
        </c:ser>
        <c:axId val="22129386"/>
        <c:axId val="64946747"/>
      </c:scatterChart>
      <c:val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crossBetween val="midCat"/>
        <c:dispUnits/>
      </c:val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Elevacion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="75" zoomScaleNormal="75" zoomScaleSheetLayoutView="50" workbookViewId="0" topLeftCell="A1">
      <selection activeCell="N7" sqref="N7"/>
    </sheetView>
  </sheetViews>
  <sheetFormatPr defaultColWidth="11.421875" defaultRowHeight="12.75"/>
  <cols>
    <col min="1" max="1" width="7.421875" style="5" customWidth="1"/>
    <col min="2" max="2" width="8.140625" style="5" customWidth="1"/>
    <col min="3" max="3" width="9.140625" style="6" customWidth="1"/>
    <col min="4" max="4" width="9.00390625" style="5" customWidth="1"/>
    <col min="5" max="5" width="7.57421875" style="5" customWidth="1"/>
    <col min="6" max="6" width="7.140625" style="5" customWidth="1"/>
    <col min="7" max="8" width="5.00390625" style="5" customWidth="1"/>
    <col min="9" max="9" width="6.421875" style="0" customWidth="1"/>
    <col min="10" max="10" width="7.140625" style="5" customWidth="1"/>
    <col min="11" max="11" width="5.8515625" style="5" customWidth="1"/>
    <col min="12" max="12" width="5.421875" style="5" customWidth="1"/>
    <col min="13" max="13" width="7.00390625" style="0" customWidth="1"/>
    <col min="14" max="14" width="9.7109375" style="0" customWidth="1"/>
    <col min="15" max="15" width="12.00390625" style="0" customWidth="1"/>
    <col min="16" max="16" width="8.28125" style="0" customWidth="1"/>
    <col min="17" max="17" width="8.28125" style="5" customWidth="1"/>
    <col min="18" max="18" width="8.8515625" style="0" customWidth="1"/>
    <col min="19" max="19" width="7.28125" style="5" customWidth="1"/>
    <col min="20" max="20" width="9.57421875" style="0" customWidth="1"/>
    <col min="21" max="21" width="10.00390625" style="5" customWidth="1"/>
    <col min="22" max="23" width="9.7109375" style="0" customWidth="1"/>
    <col min="24" max="24" width="12.7109375" style="0" customWidth="1"/>
    <col min="25" max="26" width="8.7109375" style="0" customWidth="1"/>
    <col min="27" max="27" width="10.00390625" style="0" customWidth="1"/>
    <col min="28" max="28" width="39.57421875" style="0" customWidth="1"/>
    <col min="29" max="29" width="9.140625" style="0" customWidth="1"/>
    <col min="30" max="36" width="9.140625" style="0" hidden="1" customWidth="1"/>
    <col min="37" max="38" width="9.140625" style="76" customWidth="1"/>
    <col min="39" max="16384" width="9.140625" style="0" customWidth="1"/>
  </cols>
  <sheetData>
    <row r="1" spans="1:38" s="4" customFormat="1" ht="18">
      <c r="A1" s="94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1"/>
      <c r="R1" s="3"/>
      <c r="S1" s="1"/>
      <c r="T1" s="3"/>
      <c r="U1" s="1"/>
      <c r="V1" s="3"/>
      <c r="W1" s="3"/>
      <c r="X1" s="3"/>
      <c r="Y1" s="3"/>
      <c r="Z1" s="3"/>
      <c r="AA1" s="3"/>
      <c r="AB1" s="3"/>
      <c r="AK1" s="92"/>
      <c r="AL1" s="92"/>
    </row>
    <row r="2" ht="12.75">
      <c r="I2" s="5"/>
    </row>
    <row r="3" spans="1:38" s="13" customFormat="1" ht="15.75">
      <c r="A3" s="7" t="s">
        <v>1</v>
      </c>
      <c r="B3" s="8"/>
      <c r="C3" s="77" t="s">
        <v>45</v>
      </c>
      <c r="D3" s="9"/>
      <c r="E3" s="9"/>
      <c r="F3" s="10"/>
      <c r="G3" s="9"/>
      <c r="H3" s="9"/>
      <c r="I3" s="8"/>
      <c r="J3" s="11"/>
      <c r="K3" s="12"/>
      <c r="L3" s="12"/>
      <c r="N3" s="14"/>
      <c r="Q3" s="8"/>
      <c r="S3" s="8"/>
      <c r="U3" s="8"/>
      <c r="V3" s="13" t="s">
        <v>2</v>
      </c>
      <c r="X3" s="15" t="s">
        <v>62</v>
      </c>
      <c r="Y3" s="15"/>
      <c r="Z3" s="15"/>
      <c r="AA3" s="15"/>
      <c r="AB3" s="80"/>
      <c r="AK3" s="93"/>
      <c r="AL3" s="93"/>
    </row>
    <row r="4" spans="1:38" s="13" customFormat="1" ht="15.75">
      <c r="A4" s="16" t="s">
        <v>3</v>
      </c>
      <c r="B4" s="8"/>
      <c r="C4" s="90" t="s">
        <v>63</v>
      </c>
      <c r="D4" s="9"/>
      <c r="E4" s="9"/>
      <c r="F4" s="10"/>
      <c r="G4" s="9"/>
      <c r="H4" s="9"/>
      <c r="I4" s="8"/>
      <c r="J4" s="11"/>
      <c r="K4" s="12"/>
      <c r="L4" s="12"/>
      <c r="N4" s="14"/>
      <c r="Q4" s="8"/>
      <c r="S4" s="8"/>
      <c r="U4" s="8"/>
      <c r="X4" s="15"/>
      <c r="Y4" s="15"/>
      <c r="Z4" s="15"/>
      <c r="AA4" s="15"/>
      <c r="AB4" s="80"/>
      <c r="AK4" s="93"/>
      <c r="AL4" s="93"/>
    </row>
    <row r="5" spans="1:38" s="13" customFormat="1" ht="15.75">
      <c r="A5" s="16" t="s">
        <v>4</v>
      </c>
      <c r="B5" s="8"/>
      <c r="C5" s="90" t="s">
        <v>61</v>
      </c>
      <c r="D5" s="9"/>
      <c r="E5" s="9"/>
      <c r="F5" s="10"/>
      <c r="G5" s="9"/>
      <c r="H5" s="9"/>
      <c r="I5" s="8"/>
      <c r="J5" s="11"/>
      <c r="K5" s="12"/>
      <c r="L5" s="12"/>
      <c r="N5" s="14"/>
      <c r="Q5" s="8"/>
      <c r="S5" s="8"/>
      <c r="U5" s="8"/>
      <c r="X5" s="12"/>
      <c r="Y5" s="12"/>
      <c r="Z5" s="12"/>
      <c r="AA5" s="12"/>
      <c r="AB5" s="17"/>
      <c r="AK5" s="93"/>
      <c r="AL5" s="93"/>
    </row>
    <row r="6" spans="1:38" s="13" customFormat="1" ht="15">
      <c r="A6" s="8"/>
      <c r="B6" s="8"/>
      <c r="C6" s="18"/>
      <c r="D6" s="8"/>
      <c r="E6" s="8"/>
      <c r="F6" s="8"/>
      <c r="G6" s="8"/>
      <c r="H6" s="8"/>
      <c r="I6" s="8"/>
      <c r="J6" s="12"/>
      <c r="K6" s="12"/>
      <c r="L6" s="12"/>
      <c r="Q6" s="8"/>
      <c r="S6" s="8"/>
      <c r="U6" s="8"/>
      <c r="AB6" s="19"/>
      <c r="AK6" s="93"/>
      <c r="AL6" s="93"/>
    </row>
    <row r="7" spans="1:38" s="13" customFormat="1" ht="15.75">
      <c r="A7" s="20" t="s">
        <v>5</v>
      </c>
      <c r="B7" s="8"/>
      <c r="C7" s="78" t="s">
        <v>47</v>
      </c>
      <c r="D7" s="9"/>
      <c r="E7" s="9"/>
      <c r="F7" s="10"/>
      <c r="G7" s="9"/>
      <c r="H7" s="9"/>
      <c r="I7" s="8"/>
      <c r="J7" s="11"/>
      <c r="K7" s="12"/>
      <c r="L7" s="12"/>
      <c r="Q7" s="8"/>
      <c r="S7" s="8"/>
      <c r="T7" s="14" t="s">
        <v>6</v>
      </c>
      <c r="W7" s="14"/>
      <c r="X7" s="22">
        <v>39991</v>
      </c>
      <c r="Y7" s="21"/>
      <c r="Z7" s="21"/>
      <c r="AA7" s="21"/>
      <c r="AK7" s="93"/>
      <c r="AL7" s="93"/>
    </row>
    <row r="8" spans="1:38" s="13" customFormat="1" ht="15">
      <c r="A8" s="5"/>
      <c r="B8" s="8"/>
      <c r="C8" s="18"/>
      <c r="D8" s="8"/>
      <c r="E8" s="8"/>
      <c r="F8" s="20"/>
      <c r="G8" s="8"/>
      <c r="H8" s="8"/>
      <c r="I8" s="8"/>
      <c r="J8" s="11"/>
      <c r="K8" s="12"/>
      <c r="L8" s="12"/>
      <c r="Q8" s="8"/>
      <c r="S8" s="8"/>
      <c r="U8" s="8"/>
      <c r="V8"/>
      <c r="W8"/>
      <c r="AB8" s="14"/>
      <c r="AK8" s="93"/>
      <c r="AL8" s="93"/>
    </row>
    <row r="9" spans="1:38" s="13" customFormat="1" ht="15.75">
      <c r="A9" s="8" t="s">
        <v>7</v>
      </c>
      <c r="B9" s="8"/>
      <c r="C9" s="91" t="s">
        <v>48</v>
      </c>
      <c r="D9" s="9"/>
      <c r="E9" s="9"/>
      <c r="F9" s="10"/>
      <c r="G9" s="9"/>
      <c r="H9" s="9"/>
      <c r="I9" s="8"/>
      <c r="J9" s="11"/>
      <c r="K9" s="12"/>
      <c r="L9" s="12"/>
      <c r="N9" s="14"/>
      <c r="Q9" s="8"/>
      <c r="S9" s="8"/>
      <c r="U9" s="8"/>
      <c r="V9" s="14" t="s">
        <v>44</v>
      </c>
      <c r="W9" s="14"/>
      <c r="X9" s="15" t="s">
        <v>49</v>
      </c>
      <c r="Y9" s="15"/>
      <c r="Z9" s="15"/>
      <c r="AA9" s="77"/>
      <c r="AK9" s="93"/>
      <c r="AL9" s="93"/>
    </row>
    <row r="10" spans="9:28" ht="15">
      <c r="I10" s="5"/>
      <c r="J10" s="17"/>
      <c r="K10" s="17"/>
      <c r="L10" s="17"/>
      <c r="X10" s="15"/>
      <c r="Y10" s="15"/>
      <c r="Z10" s="15"/>
      <c r="AA10" s="89"/>
      <c r="AB10" s="81"/>
    </row>
    <row r="11" spans="1:14" ht="20.25">
      <c r="A11" s="23" t="s">
        <v>8</v>
      </c>
      <c r="I11" s="5"/>
      <c r="J11" s="17"/>
      <c r="K11" s="17"/>
      <c r="L11" s="17"/>
      <c r="N11" s="24"/>
    </row>
    <row r="12" spans="2:21" ht="12.75">
      <c r="B12" s="5" t="s">
        <v>9</v>
      </c>
      <c r="C12" s="96" t="s">
        <v>10</v>
      </c>
      <c r="I12" s="5"/>
      <c r="J12" s="17"/>
      <c r="K12" s="17"/>
      <c r="L12" s="17"/>
      <c r="P12" s="97" t="s">
        <v>11</v>
      </c>
      <c r="Q12" s="97"/>
      <c r="T12" s="99" t="s">
        <v>12</v>
      </c>
      <c r="U12" s="99"/>
    </row>
    <row r="13" spans="9:21" ht="1.5" customHeight="1" thickBot="1">
      <c r="I13" s="5"/>
      <c r="P13" s="98"/>
      <c r="Q13" s="98"/>
      <c r="T13" s="100"/>
      <c r="U13" s="100"/>
    </row>
    <row r="14" spans="1:28" ht="12" customHeight="1">
      <c r="A14" s="25"/>
      <c r="B14" s="26"/>
      <c r="C14" s="27" t="s">
        <v>13</v>
      </c>
      <c r="D14" s="28"/>
      <c r="E14" s="28"/>
      <c r="F14" s="29"/>
      <c r="G14" s="29"/>
      <c r="H14" s="29"/>
      <c r="I14" s="30"/>
      <c r="J14" s="29"/>
      <c r="K14" s="29"/>
      <c r="L14" s="29"/>
      <c r="M14" s="30"/>
      <c r="N14" s="104" t="s">
        <v>14</v>
      </c>
      <c r="O14" s="105"/>
      <c r="P14" s="105"/>
      <c r="Q14" s="105"/>
      <c r="R14" s="105"/>
      <c r="S14" s="105"/>
      <c r="T14" s="105"/>
      <c r="U14" s="105"/>
      <c r="V14" s="105"/>
      <c r="W14" s="106"/>
      <c r="X14" s="32" t="s">
        <v>15</v>
      </c>
      <c r="Y14" s="31"/>
      <c r="Z14" s="31"/>
      <c r="AA14" s="31"/>
      <c r="AB14" s="33" t="s">
        <v>16</v>
      </c>
    </row>
    <row r="15" spans="1:38" s="50" customFormat="1" ht="38.25">
      <c r="A15" s="34" t="s">
        <v>17</v>
      </c>
      <c r="B15" s="35" t="s">
        <v>18</v>
      </c>
      <c r="C15" s="36" t="s">
        <v>19</v>
      </c>
      <c r="D15" s="36" t="s">
        <v>20</v>
      </c>
      <c r="E15" s="36" t="s">
        <v>21</v>
      </c>
      <c r="F15" s="37" t="s">
        <v>22</v>
      </c>
      <c r="G15" s="38"/>
      <c r="H15" s="38"/>
      <c r="I15" s="39"/>
      <c r="J15" s="37" t="s">
        <v>23</v>
      </c>
      <c r="K15" s="38"/>
      <c r="L15" s="38"/>
      <c r="M15" s="39"/>
      <c r="N15" s="40" t="s">
        <v>24</v>
      </c>
      <c r="O15" s="40" t="s">
        <v>25</v>
      </c>
      <c r="P15" s="41" t="s">
        <v>26</v>
      </c>
      <c r="Q15" s="42" t="s">
        <v>27</v>
      </c>
      <c r="R15" s="43" t="s">
        <v>28</v>
      </c>
      <c r="S15" s="44" t="s">
        <v>29</v>
      </c>
      <c r="T15" s="45" t="s">
        <v>30</v>
      </c>
      <c r="U15" s="46" t="s">
        <v>31</v>
      </c>
      <c r="V15" s="47" t="s">
        <v>32</v>
      </c>
      <c r="W15" s="48" t="s">
        <v>33</v>
      </c>
      <c r="X15" s="47" t="s">
        <v>34</v>
      </c>
      <c r="Y15" s="47" t="s">
        <v>35</v>
      </c>
      <c r="Z15" s="102" t="s">
        <v>36</v>
      </c>
      <c r="AA15" s="102" t="s">
        <v>37</v>
      </c>
      <c r="AB15" s="49"/>
      <c r="AK15" s="88"/>
      <c r="AL15" s="88"/>
    </row>
    <row r="16" spans="1:45" s="50" customFormat="1" ht="15" customHeight="1" thickBot="1">
      <c r="A16" s="51">
        <v>1</v>
      </c>
      <c r="B16" s="52">
        <v>2</v>
      </c>
      <c r="C16" s="52" t="s">
        <v>38</v>
      </c>
      <c r="D16" s="52" t="s">
        <v>38</v>
      </c>
      <c r="E16" s="52" t="s">
        <v>38</v>
      </c>
      <c r="F16" s="52" t="s">
        <v>39</v>
      </c>
      <c r="G16" s="52" t="s">
        <v>40</v>
      </c>
      <c r="H16" s="52" t="s">
        <v>41</v>
      </c>
      <c r="I16" s="47" t="s">
        <v>42</v>
      </c>
      <c r="J16" s="52" t="s">
        <v>39</v>
      </c>
      <c r="K16" s="52" t="s">
        <v>40</v>
      </c>
      <c r="L16" s="52" t="s">
        <v>41</v>
      </c>
      <c r="M16" s="47" t="s">
        <v>42</v>
      </c>
      <c r="N16" s="53"/>
      <c r="O16" s="53"/>
      <c r="P16" s="47" t="s">
        <v>38</v>
      </c>
      <c r="Q16" s="52" t="s">
        <v>38</v>
      </c>
      <c r="R16" s="47" t="s">
        <v>38</v>
      </c>
      <c r="S16" s="52" t="s">
        <v>38</v>
      </c>
      <c r="T16" s="47" t="s">
        <v>38</v>
      </c>
      <c r="U16" s="52" t="s">
        <v>38</v>
      </c>
      <c r="V16" s="54" t="s">
        <v>42</v>
      </c>
      <c r="W16" s="54"/>
      <c r="X16" s="54" t="s">
        <v>42</v>
      </c>
      <c r="Y16" s="54"/>
      <c r="Z16" s="103"/>
      <c r="AA16" s="103"/>
      <c r="AB16" s="55"/>
      <c r="AK16" s="88"/>
      <c r="AL16" s="88"/>
      <c r="AR16" s="101"/>
      <c r="AS16" s="101"/>
    </row>
    <row r="17" spans="1:45" ht="13.5" thickTop="1">
      <c r="A17" s="56">
        <v>0</v>
      </c>
      <c r="B17" s="57" t="str">
        <f>A18</f>
        <v>M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9" t="s">
        <v>43</v>
      </c>
      <c r="J17" s="58"/>
      <c r="K17" s="58"/>
      <c r="L17" s="58"/>
      <c r="M17" s="59" t="s">
        <v>43</v>
      </c>
      <c r="N17" s="59" t="s">
        <v>43</v>
      </c>
      <c r="O17" s="59" t="s">
        <v>43</v>
      </c>
      <c r="P17" s="59" t="s">
        <v>43</v>
      </c>
      <c r="Q17" s="60">
        <v>0</v>
      </c>
      <c r="R17" s="59" t="s">
        <v>43</v>
      </c>
      <c r="S17" s="60">
        <v>0</v>
      </c>
      <c r="T17" s="59">
        <v>0</v>
      </c>
      <c r="U17" s="67">
        <v>0</v>
      </c>
      <c r="V17" s="61" t="s">
        <v>43</v>
      </c>
      <c r="W17" s="61"/>
      <c r="X17" s="62">
        <v>0</v>
      </c>
      <c r="Y17" s="63"/>
      <c r="Z17" s="63">
        <v>0</v>
      </c>
      <c r="AA17" s="63">
        <v>0</v>
      </c>
      <c r="AB17" s="64"/>
      <c r="AR17" s="83"/>
      <c r="AS17" s="83"/>
    </row>
    <row r="18" spans="1:46" ht="12" customHeight="1">
      <c r="A18" s="65" t="s">
        <v>46</v>
      </c>
      <c r="B18" s="66">
        <v>1</v>
      </c>
      <c r="C18" s="72">
        <v>1.42</v>
      </c>
      <c r="D18" s="79">
        <v>0.91</v>
      </c>
      <c r="E18" s="79">
        <v>1.93</v>
      </c>
      <c r="F18" s="73">
        <v>82</v>
      </c>
      <c r="G18" s="73">
        <v>50</v>
      </c>
      <c r="H18" s="74">
        <v>0</v>
      </c>
      <c r="I18" s="68">
        <f aca="true" t="shared" si="0" ref="I18:I29">F18+G18/60+H18/3600</f>
        <v>82.83333333333333</v>
      </c>
      <c r="J18" s="67">
        <v>115</v>
      </c>
      <c r="K18" s="67">
        <v>10</v>
      </c>
      <c r="L18" s="67">
        <v>0</v>
      </c>
      <c r="M18" s="68">
        <f aca="true" t="shared" si="1" ref="M18:M29">J18+K18/60+L18/3600</f>
        <v>115.16666666666667</v>
      </c>
      <c r="N18" s="69">
        <f aca="true" t="shared" si="2" ref="N18:N29">COS(I18*PI()/180)</f>
        <v>0.12475602344997058</v>
      </c>
      <c r="O18" s="69">
        <f aca="true" t="shared" si="3" ref="O18:O29">SIN(I18*PI()/180)</f>
        <v>0.9921874493325091</v>
      </c>
      <c r="P18" s="70">
        <f aca="true" t="shared" si="4" ref="P18:P29">100*(E18-D18)*O18</f>
        <v>101.20311983191593</v>
      </c>
      <c r="Q18" s="70">
        <f aca="true" t="shared" si="5" ref="Q18:Q29">VLOOKUP(A18,$B$17:$U$29,16,0)+P18</f>
        <v>101.20311983191593</v>
      </c>
      <c r="R18" s="70">
        <f aca="true" t="shared" si="6" ref="R18:R29">100*(E18-D18)*O18*N18</f>
        <v>12.625698790960687</v>
      </c>
      <c r="S18" s="70">
        <f aca="true" t="shared" si="7" ref="S18:S29">VLOOKUP(A18,$B$17:$U$29,18,0)+R18</f>
        <v>12.625698790960687</v>
      </c>
      <c r="T18" s="70">
        <f aca="true" t="shared" si="8" ref="T18:T29">100*(E18-D18)*O18*O18</f>
        <v>100.41246533052093</v>
      </c>
      <c r="U18" s="70">
        <f aca="true" t="shared" si="9" ref="U18:U29">VLOOKUP(A18,$B$17:$U$29,20,0)+T18</f>
        <v>100.41246533052093</v>
      </c>
      <c r="V18" s="61">
        <v>208</v>
      </c>
      <c r="W18" s="63">
        <f aca="true" t="shared" si="10" ref="W18:W29">M18-180</f>
        <v>-64.83333333333333</v>
      </c>
      <c r="X18" s="63">
        <f aca="true" t="shared" si="11" ref="X18:X29">VLOOKUP(A18,$B$17:$X$29,23,0)+W18</f>
        <v>-64.83333333333333</v>
      </c>
      <c r="Y18" s="63">
        <f aca="true" t="shared" si="12" ref="Y18:Y29">90-X18</f>
        <v>154.83333333333331</v>
      </c>
      <c r="Z18" s="63">
        <f aca="true" t="shared" si="13" ref="Z18:Z29">VLOOKUP(A18,$B$17:$Z$29,25,0)+T18*COS(Y18*PI()/180)</f>
        <v>-90.88077266492868</v>
      </c>
      <c r="AA18" s="63">
        <f aca="true" t="shared" si="14" ref="AA18:AA29">VLOOKUP(A18,$B$17:$AA$29,26,0)+T18*SIN(Y18*PI()/180)</f>
        <v>42.70068329170646</v>
      </c>
      <c r="AB18" s="71" t="s">
        <v>50</v>
      </c>
      <c r="AD18" s="83"/>
      <c r="AM18" s="86"/>
      <c r="AN18" s="83"/>
      <c r="AO18" s="87"/>
      <c r="AP18" s="87"/>
      <c r="AQ18" s="83"/>
      <c r="AR18" s="83"/>
      <c r="AS18" s="83"/>
      <c r="AT18" s="83"/>
    </row>
    <row r="19" spans="1:46" s="75" customFormat="1" ht="12" customHeight="1">
      <c r="A19" s="65">
        <v>1</v>
      </c>
      <c r="B19" s="66">
        <v>2</v>
      </c>
      <c r="C19" s="72">
        <v>1.43</v>
      </c>
      <c r="D19" s="79">
        <v>0.83</v>
      </c>
      <c r="E19" s="79">
        <v>2.03</v>
      </c>
      <c r="F19" s="73">
        <v>71</v>
      </c>
      <c r="G19" s="73">
        <v>53</v>
      </c>
      <c r="H19" s="74">
        <v>50</v>
      </c>
      <c r="I19" s="68">
        <f t="shared" si="0"/>
        <v>71.89722222222223</v>
      </c>
      <c r="J19" s="67">
        <v>199</v>
      </c>
      <c r="K19" s="67">
        <v>43</v>
      </c>
      <c r="L19" s="67">
        <v>50</v>
      </c>
      <c r="M19" s="68">
        <f t="shared" si="1"/>
        <v>199.73055555555555</v>
      </c>
      <c r="N19" s="69">
        <f t="shared" si="2"/>
        <v>0.31072251156868036</v>
      </c>
      <c r="O19" s="69">
        <f t="shared" si="3"/>
        <v>0.9505006684923748</v>
      </c>
      <c r="P19" s="70">
        <f t="shared" si="4"/>
        <v>114.06008021908495</v>
      </c>
      <c r="Q19" s="70">
        <f t="shared" si="5"/>
        <v>215.26320005100087</v>
      </c>
      <c r="R19" s="70">
        <f t="shared" si="6"/>
        <v>35.44103459539923</v>
      </c>
      <c r="S19" s="70">
        <f t="shared" si="7"/>
        <v>48.066733386359914</v>
      </c>
      <c r="T19" s="70">
        <f t="shared" si="8"/>
        <v>108.41418249653414</v>
      </c>
      <c r="U19" s="70">
        <f t="shared" si="9"/>
        <v>208.82664782705507</v>
      </c>
      <c r="V19" s="61">
        <v>210</v>
      </c>
      <c r="W19" s="63">
        <f t="shared" si="10"/>
        <v>19.730555555555554</v>
      </c>
      <c r="X19" s="63">
        <f t="shared" si="11"/>
        <v>-45.102777777777774</v>
      </c>
      <c r="Y19" s="63">
        <f t="shared" si="12"/>
        <v>135.10277777777776</v>
      </c>
      <c r="Z19" s="63">
        <f t="shared" si="13"/>
        <v>-167.67856712020674</v>
      </c>
      <c r="AA19" s="63">
        <f t="shared" si="14"/>
        <v>119.22344940216976</v>
      </c>
      <c r="AB19" s="71" t="s">
        <v>51</v>
      </c>
      <c r="AD19" s="82"/>
      <c r="AK19" s="84"/>
      <c r="AL19" s="84"/>
      <c r="AM19" s="85"/>
      <c r="AN19" s="83"/>
      <c r="AO19" s="87"/>
      <c r="AP19" s="87"/>
      <c r="AQ19" s="83"/>
      <c r="AR19" s="82"/>
      <c r="AS19" s="82"/>
      <c r="AT19" s="82"/>
    </row>
    <row r="20" spans="1:46" s="75" customFormat="1" ht="12.75">
      <c r="A20" s="65">
        <v>2</v>
      </c>
      <c r="B20" s="66">
        <v>3</v>
      </c>
      <c r="C20" s="72">
        <v>1.38</v>
      </c>
      <c r="D20" s="79">
        <v>1.08</v>
      </c>
      <c r="E20" s="79">
        <v>1.7</v>
      </c>
      <c r="F20" s="73">
        <v>78</v>
      </c>
      <c r="G20" s="73">
        <v>36</v>
      </c>
      <c r="H20" s="74">
        <v>20</v>
      </c>
      <c r="I20" s="68">
        <f t="shared" si="0"/>
        <v>78.60555555555555</v>
      </c>
      <c r="J20" s="74">
        <v>195</v>
      </c>
      <c r="K20" s="74">
        <v>16</v>
      </c>
      <c r="L20" s="73">
        <v>20</v>
      </c>
      <c r="M20" s="68">
        <f t="shared" si="1"/>
        <v>195.27222222222224</v>
      </c>
      <c r="N20" s="69">
        <f t="shared" si="2"/>
        <v>0.19756228967477973</v>
      </c>
      <c r="O20" s="69">
        <f t="shared" si="3"/>
        <v>0.9802903354101061</v>
      </c>
      <c r="P20" s="70">
        <f t="shared" si="4"/>
        <v>60.778000795426564</v>
      </c>
      <c r="Q20" s="70">
        <f t="shared" si="5"/>
        <v>276.04120084642744</v>
      </c>
      <c r="R20" s="70">
        <f t="shared" si="6"/>
        <v>12.007440999000057</v>
      </c>
      <c r="S20" s="70">
        <f t="shared" si="7"/>
        <v>60.07417438535997</v>
      </c>
      <c r="T20" s="70">
        <f t="shared" si="8"/>
        <v>59.5800867853044</v>
      </c>
      <c r="U20" s="70">
        <f t="shared" si="9"/>
        <v>268.40673461235946</v>
      </c>
      <c r="V20" s="61">
        <v>212</v>
      </c>
      <c r="W20" s="63">
        <f t="shared" si="10"/>
        <v>15.27222222222224</v>
      </c>
      <c r="X20" s="63">
        <f t="shared" si="11"/>
        <v>-29.830555555555534</v>
      </c>
      <c r="Y20" s="63">
        <f t="shared" si="12"/>
        <v>119.83055555555553</v>
      </c>
      <c r="Z20" s="63">
        <f t="shared" si="13"/>
        <v>-197.31588681226157</v>
      </c>
      <c r="AA20" s="63">
        <f t="shared" si="14"/>
        <v>170.90919233787054</v>
      </c>
      <c r="AB20" s="71" t="s">
        <v>52</v>
      </c>
      <c r="AD20" s="82"/>
      <c r="AH20" s="82"/>
      <c r="AK20" s="84"/>
      <c r="AL20" s="84"/>
      <c r="AM20" s="85"/>
      <c r="AN20" s="83"/>
      <c r="AO20" s="87"/>
      <c r="AP20" s="87"/>
      <c r="AQ20" s="83"/>
      <c r="AR20" s="82"/>
      <c r="AS20" s="82"/>
      <c r="AT20" s="82"/>
    </row>
    <row r="21" spans="1:46" s="75" customFormat="1" ht="12.75">
      <c r="A21" s="65">
        <v>3</v>
      </c>
      <c r="B21" s="66">
        <v>4</v>
      </c>
      <c r="C21" s="72">
        <v>1.39</v>
      </c>
      <c r="D21" s="79">
        <v>0.26</v>
      </c>
      <c r="E21" s="79">
        <v>3.04</v>
      </c>
      <c r="F21" s="73">
        <v>83</v>
      </c>
      <c r="G21" s="73">
        <v>50</v>
      </c>
      <c r="H21" s="74">
        <v>0</v>
      </c>
      <c r="I21" s="68">
        <f t="shared" si="0"/>
        <v>83.83333333333333</v>
      </c>
      <c r="J21" s="74">
        <v>195</v>
      </c>
      <c r="K21" s="74">
        <v>50</v>
      </c>
      <c r="L21" s="73">
        <v>0</v>
      </c>
      <c r="M21" s="68">
        <f t="shared" si="1"/>
        <v>195.83333333333334</v>
      </c>
      <c r="N21" s="69">
        <f t="shared" si="2"/>
        <v>0.10742096387560739</v>
      </c>
      <c r="O21" s="69">
        <f t="shared" si="3"/>
        <v>0.9942136272049561</v>
      </c>
      <c r="P21" s="70">
        <f t="shared" si="4"/>
        <v>276.3913883629778</v>
      </c>
      <c r="Q21" s="70">
        <f t="shared" si="5"/>
        <v>552.4325892094053</v>
      </c>
      <c r="R21" s="70">
        <f t="shared" si="6"/>
        <v>29.69022934486841</v>
      </c>
      <c r="S21" s="70">
        <f t="shared" si="7"/>
        <v>89.76440373022838</v>
      </c>
      <c r="T21" s="70">
        <f t="shared" si="8"/>
        <v>274.79208475256985</v>
      </c>
      <c r="U21" s="70">
        <f t="shared" si="9"/>
        <v>543.1988193649292</v>
      </c>
      <c r="V21" s="61">
        <v>214</v>
      </c>
      <c r="W21" s="63">
        <f t="shared" si="10"/>
        <v>15.833333333333343</v>
      </c>
      <c r="X21" s="63">
        <f t="shared" si="11"/>
        <v>-13.997222222222192</v>
      </c>
      <c r="Y21" s="63">
        <f t="shared" si="12"/>
        <v>103.99722222222219</v>
      </c>
      <c r="Z21" s="63">
        <f t="shared" si="13"/>
        <v>-263.78118220618467</v>
      </c>
      <c r="AA21" s="63">
        <f t="shared" si="14"/>
        <v>437.54200042956444</v>
      </c>
      <c r="AB21" s="71" t="s">
        <v>53</v>
      </c>
      <c r="AD21" s="82"/>
      <c r="AH21" s="82"/>
      <c r="AK21" s="84"/>
      <c r="AL21" s="84"/>
      <c r="AM21" s="85"/>
      <c r="AN21" s="83"/>
      <c r="AO21" s="87"/>
      <c r="AP21" s="87"/>
      <c r="AQ21" s="83"/>
      <c r="AR21" s="82"/>
      <c r="AS21" s="82"/>
      <c r="AT21" s="82"/>
    </row>
    <row r="22" spans="1:46" s="75" customFormat="1" ht="12.75">
      <c r="A22" s="65">
        <v>4</v>
      </c>
      <c r="B22" s="66">
        <v>5</v>
      </c>
      <c r="C22" s="72">
        <v>1.35</v>
      </c>
      <c r="D22" s="79">
        <v>0.05</v>
      </c>
      <c r="E22" s="79">
        <v>2.65</v>
      </c>
      <c r="F22" s="73">
        <v>83</v>
      </c>
      <c r="G22" s="73">
        <v>4</v>
      </c>
      <c r="H22" s="74">
        <v>0</v>
      </c>
      <c r="I22" s="68">
        <f t="shared" si="0"/>
        <v>83.06666666666666</v>
      </c>
      <c r="J22" s="74">
        <v>184</v>
      </c>
      <c r="K22" s="74">
        <v>54</v>
      </c>
      <c r="L22" s="73">
        <v>0</v>
      </c>
      <c r="M22" s="68">
        <f t="shared" si="1"/>
        <v>184.9</v>
      </c>
      <c r="N22" s="69">
        <f t="shared" si="2"/>
        <v>0.12071438128074886</v>
      </c>
      <c r="O22" s="69">
        <f t="shared" si="3"/>
        <v>0.9926872811474952</v>
      </c>
      <c r="P22" s="70">
        <f t="shared" si="4"/>
        <v>258.09869309834875</v>
      </c>
      <c r="Q22" s="70">
        <f t="shared" si="5"/>
        <v>810.531282307754</v>
      </c>
      <c r="R22" s="70">
        <f t="shared" si="6"/>
        <v>31.156224046737055</v>
      </c>
      <c r="S22" s="70">
        <f t="shared" si="7"/>
        <v>120.92062777696543</v>
      </c>
      <c r="T22" s="70">
        <f t="shared" si="8"/>
        <v>256.2112899195216</v>
      </c>
      <c r="U22" s="70">
        <f t="shared" si="9"/>
        <v>799.4101092844509</v>
      </c>
      <c r="V22" s="61">
        <v>216</v>
      </c>
      <c r="W22" s="63">
        <f t="shared" si="10"/>
        <v>4.900000000000006</v>
      </c>
      <c r="X22" s="63">
        <f t="shared" si="11"/>
        <v>-9.097222222222186</v>
      </c>
      <c r="Y22" s="63">
        <f t="shared" si="12"/>
        <v>99.09722222222219</v>
      </c>
      <c r="Z22" s="63">
        <f t="shared" si="13"/>
        <v>-304.2907994462265</v>
      </c>
      <c r="AA22" s="63">
        <f t="shared" si="14"/>
        <v>690.530529800543</v>
      </c>
      <c r="AB22" s="71" t="s">
        <v>54</v>
      </c>
      <c r="AD22" s="82"/>
      <c r="AH22" s="82"/>
      <c r="AK22" s="84"/>
      <c r="AL22" s="84"/>
      <c r="AM22" s="85"/>
      <c r="AN22" s="83"/>
      <c r="AO22" s="87"/>
      <c r="AP22" s="87"/>
      <c r="AQ22" s="83"/>
      <c r="AR22" s="82"/>
      <c r="AS22" s="82"/>
      <c r="AT22" s="82"/>
    </row>
    <row r="23" spans="1:46" s="75" customFormat="1" ht="12.75">
      <c r="A23" s="65">
        <v>5</v>
      </c>
      <c r="B23" s="66">
        <v>6</v>
      </c>
      <c r="C23" s="72">
        <v>1.41</v>
      </c>
      <c r="D23" s="79">
        <v>0.64</v>
      </c>
      <c r="E23" s="79">
        <v>2.18</v>
      </c>
      <c r="F23" s="73">
        <v>86</v>
      </c>
      <c r="G23" s="73">
        <v>28</v>
      </c>
      <c r="H23" s="74">
        <v>20</v>
      </c>
      <c r="I23" s="68">
        <f t="shared" si="0"/>
        <v>86.47222222222223</v>
      </c>
      <c r="J23" s="74">
        <v>198</v>
      </c>
      <c r="K23" s="74">
        <v>38</v>
      </c>
      <c r="L23" s="73">
        <v>20</v>
      </c>
      <c r="M23" s="68">
        <f t="shared" si="1"/>
        <v>198.63888888888889</v>
      </c>
      <c r="N23" s="69">
        <f t="shared" si="2"/>
        <v>0.061532441747210995</v>
      </c>
      <c r="O23" s="69">
        <f t="shared" si="3"/>
        <v>0.9981050839529003</v>
      </c>
      <c r="P23" s="70">
        <f t="shared" si="4"/>
        <v>153.70818292874665</v>
      </c>
      <c r="Q23" s="70">
        <f t="shared" si="5"/>
        <v>964.2394652365007</v>
      </c>
      <c r="R23" s="70">
        <f t="shared" si="6"/>
        <v>9.458039812132755</v>
      </c>
      <c r="S23" s="70">
        <f t="shared" si="7"/>
        <v>130.3786675890982</v>
      </c>
      <c r="T23" s="70">
        <f t="shared" si="8"/>
        <v>153.41691882634444</v>
      </c>
      <c r="U23" s="70">
        <f t="shared" si="9"/>
        <v>952.8270281107953</v>
      </c>
      <c r="V23" s="61">
        <v>218</v>
      </c>
      <c r="W23" s="63">
        <f t="shared" si="10"/>
        <v>18.638888888888886</v>
      </c>
      <c r="X23" s="63">
        <f t="shared" si="11"/>
        <v>9.5416666666667</v>
      </c>
      <c r="Y23" s="63">
        <f t="shared" si="12"/>
        <v>80.4583333333333</v>
      </c>
      <c r="Z23" s="63">
        <f t="shared" si="13"/>
        <v>-278.85967315597213</v>
      </c>
      <c r="AA23" s="63">
        <f t="shared" si="14"/>
        <v>841.8249738418834</v>
      </c>
      <c r="AB23" s="71" t="s">
        <v>54</v>
      </c>
      <c r="AD23" s="82"/>
      <c r="AH23" s="82"/>
      <c r="AK23" s="84"/>
      <c r="AL23" s="84"/>
      <c r="AM23" s="85"/>
      <c r="AN23" s="83"/>
      <c r="AO23" s="87"/>
      <c r="AP23" s="87"/>
      <c r="AQ23" s="83"/>
      <c r="AR23" s="82"/>
      <c r="AS23" s="82"/>
      <c r="AT23" s="82"/>
    </row>
    <row r="24" spans="1:46" s="75" customFormat="1" ht="12.75">
      <c r="A24" s="65">
        <v>6</v>
      </c>
      <c r="B24" s="66">
        <v>7</v>
      </c>
      <c r="C24" s="72">
        <v>1.42</v>
      </c>
      <c r="D24" s="79">
        <v>0.69</v>
      </c>
      <c r="E24" s="79">
        <v>1.42</v>
      </c>
      <c r="F24" s="73">
        <v>86</v>
      </c>
      <c r="G24" s="73">
        <v>56</v>
      </c>
      <c r="H24" s="74">
        <v>10</v>
      </c>
      <c r="I24" s="68">
        <f t="shared" si="0"/>
        <v>86.93611111111112</v>
      </c>
      <c r="J24" s="74">
        <v>161</v>
      </c>
      <c r="K24" s="74">
        <v>16</v>
      </c>
      <c r="L24" s="73">
        <v>10</v>
      </c>
      <c r="M24" s="68">
        <f t="shared" si="1"/>
        <v>161.26944444444445</v>
      </c>
      <c r="N24" s="69">
        <f t="shared" si="2"/>
        <v>0.05344946677519274</v>
      </c>
      <c r="O24" s="69">
        <f t="shared" si="3"/>
        <v>0.9985705555950704</v>
      </c>
      <c r="P24" s="70">
        <f t="shared" si="4"/>
        <v>72.89565055844014</v>
      </c>
      <c r="Q24" s="70">
        <f t="shared" si="5"/>
        <v>1037.1351157949407</v>
      </c>
      <c r="R24" s="70">
        <f t="shared" si="6"/>
        <v>3.896233652579406</v>
      </c>
      <c r="S24" s="70">
        <f t="shared" si="7"/>
        <v>134.2749012416776</v>
      </c>
      <c r="T24" s="70">
        <f t="shared" si="8"/>
        <v>72.79145027860567</v>
      </c>
      <c r="U24" s="70">
        <f t="shared" si="9"/>
        <v>1025.618478389401</v>
      </c>
      <c r="V24" s="61">
        <v>220</v>
      </c>
      <c r="W24" s="63">
        <f t="shared" si="10"/>
        <v>-18.730555555555554</v>
      </c>
      <c r="X24" s="63">
        <f t="shared" si="11"/>
        <v>-9.188888888888854</v>
      </c>
      <c r="Y24" s="63">
        <f t="shared" si="12"/>
        <v>99.18888888888885</v>
      </c>
      <c r="Z24" s="63">
        <f t="shared" si="13"/>
        <v>-290.4837219311729</v>
      </c>
      <c r="AA24" s="63">
        <f t="shared" si="14"/>
        <v>913.6823097494613</v>
      </c>
      <c r="AB24" s="71" t="s">
        <v>55</v>
      </c>
      <c r="AD24" s="82"/>
      <c r="AH24" s="82"/>
      <c r="AK24" s="84"/>
      <c r="AL24" s="84"/>
      <c r="AM24" s="85"/>
      <c r="AN24" s="83"/>
      <c r="AO24" s="87"/>
      <c r="AP24" s="87"/>
      <c r="AQ24" s="83"/>
      <c r="AR24" s="82"/>
      <c r="AS24" s="82"/>
      <c r="AT24" s="82"/>
    </row>
    <row r="25" spans="1:46" s="75" customFormat="1" ht="12.75">
      <c r="A25" s="65">
        <v>7</v>
      </c>
      <c r="B25" s="66">
        <v>8</v>
      </c>
      <c r="C25" s="72">
        <v>1.47</v>
      </c>
      <c r="D25" s="79">
        <v>1.285</v>
      </c>
      <c r="E25" s="79">
        <v>1.655</v>
      </c>
      <c r="F25" s="73">
        <v>69</v>
      </c>
      <c r="G25" s="73">
        <v>53</v>
      </c>
      <c r="H25" s="74">
        <v>0</v>
      </c>
      <c r="I25" s="68">
        <f t="shared" si="0"/>
        <v>69.88333333333334</v>
      </c>
      <c r="J25" s="74">
        <v>161</v>
      </c>
      <c r="K25" s="74">
        <v>16</v>
      </c>
      <c r="L25" s="73">
        <v>0</v>
      </c>
      <c r="M25" s="68">
        <f t="shared" si="1"/>
        <v>161.26666666666668</v>
      </c>
      <c r="N25" s="69">
        <f t="shared" si="2"/>
        <v>0.343932851486978</v>
      </c>
      <c r="O25" s="69">
        <f t="shared" si="3"/>
        <v>0.9389942458119945</v>
      </c>
      <c r="P25" s="70">
        <f t="shared" si="4"/>
        <v>34.74278709504381</v>
      </c>
      <c r="Q25" s="70">
        <f t="shared" si="5"/>
        <v>1071.8779028899844</v>
      </c>
      <c r="R25" s="70">
        <f t="shared" si="6"/>
        <v>11.949185834203398</v>
      </c>
      <c r="S25" s="70">
        <f t="shared" si="7"/>
        <v>146.22408707588102</v>
      </c>
      <c r="T25" s="70">
        <f t="shared" si="8"/>
        <v>32.62327716571736</v>
      </c>
      <c r="U25" s="70">
        <f t="shared" si="9"/>
        <v>1058.2417555551183</v>
      </c>
      <c r="V25" s="61">
        <v>222</v>
      </c>
      <c r="W25" s="63">
        <f t="shared" si="10"/>
        <v>-18.73333333333332</v>
      </c>
      <c r="X25" s="63">
        <f t="shared" si="11"/>
        <v>-27.922222222222175</v>
      </c>
      <c r="Y25" s="63">
        <f t="shared" si="12"/>
        <v>117.92222222222217</v>
      </c>
      <c r="Z25" s="63">
        <f t="shared" si="13"/>
        <v>-305.7603070664525</v>
      </c>
      <c r="AA25" s="63">
        <f t="shared" si="14"/>
        <v>942.5077179796281</v>
      </c>
      <c r="AB25" s="71" t="s">
        <v>57</v>
      </c>
      <c r="AD25" s="82"/>
      <c r="AH25" s="82"/>
      <c r="AK25" s="84"/>
      <c r="AL25" s="84"/>
      <c r="AM25" s="85"/>
      <c r="AN25" s="83"/>
      <c r="AO25" s="87"/>
      <c r="AP25" s="87"/>
      <c r="AQ25" s="83"/>
      <c r="AR25" s="82"/>
      <c r="AS25" s="82"/>
      <c r="AT25" s="82"/>
    </row>
    <row r="26" spans="1:46" s="75" customFormat="1" ht="12.75">
      <c r="A26" s="65">
        <v>8</v>
      </c>
      <c r="B26" s="66">
        <v>9</v>
      </c>
      <c r="C26" s="72">
        <v>1.55</v>
      </c>
      <c r="D26" s="79">
        <v>1.05</v>
      </c>
      <c r="E26" s="79">
        <v>2.05</v>
      </c>
      <c r="F26" s="73">
        <v>84</v>
      </c>
      <c r="G26" s="73">
        <v>21</v>
      </c>
      <c r="H26" s="74">
        <v>0</v>
      </c>
      <c r="I26" s="68">
        <f t="shared" si="0"/>
        <v>84.35</v>
      </c>
      <c r="J26" s="74">
        <v>161</v>
      </c>
      <c r="K26" s="74">
        <v>16</v>
      </c>
      <c r="L26" s="73">
        <v>0</v>
      </c>
      <c r="M26" s="68">
        <f t="shared" si="1"/>
        <v>161.26666666666668</v>
      </c>
      <c r="N26" s="69">
        <f t="shared" si="2"/>
        <v>0.09845136223889193</v>
      </c>
      <c r="O26" s="69">
        <f t="shared" si="3"/>
        <v>0.9951418638934383</v>
      </c>
      <c r="P26" s="70">
        <f t="shared" si="4"/>
        <v>99.5141863893438</v>
      </c>
      <c r="Q26" s="70">
        <f t="shared" si="5"/>
        <v>1171.3920892793283</v>
      </c>
      <c r="R26" s="70">
        <f t="shared" si="6"/>
        <v>9.797307212125897</v>
      </c>
      <c r="S26" s="70">
        <f t="shared" si="7"/>
        <v>156.02139428800692</v>
      </c>
      <c r="T26" s="70">
        <f t="shared" si="8"/>
        <v>99.03073292733062</v>
      </c>
      <c r="U26" s="70">
        <f t="shared" si="9"/>
        <v>1157.2724884824488</v>
      </c>
      <c r="V26" s="61">
        <v>224</v>
      </c>
      <c r="W26" s="63">
        <f t="shared" si="10"/>
        <v>-18.73333333333332</v>
      </c>
      <c r="X26" s="63">
        <f t="shared" si="11"/>
        <v>-46.655555555555495</v>
      </c>
      <c r="Y26" s="63">
        <f t="shared" si="12"/>
        <v>136.6555555555555</v>
      </c>
      <c r="Z26" s="63">
        <f t="shared" si="13"/>
        <v>-377.77947156549277</v>
      </c>
      <c r="AA26" s="63">
        <f t="shared" si="14"/>
        <v>1010.4806979715665</v>
      </c>
      <c r="AB26" s="71" t="s">
        <v>58</v>
      </c>
      <c r="AD26" s="82"/>
      <c r="AH26" s="82"/>
      <c r="AK26" s="84"/>
      <c r="AL26" s="84"/>
      <c r="AM26" s="85"/>
      <c r="AN26" s="83"/>
      <c r="AO26" s="87"/>
      <c r="AP26" s="87"/>
      <c r="AQ26" s="83"/>
      <c r="AR26" s="82"/>
      <c r="AS26" s="82"/>
      <c r="AT26" s="82"/>
    </row>
    <row r="27" spans="1:46" s="75" customFormat="1" ht="12.75">
      <c r="A27" s="65">
        <v>9</v>
      </c>
      <c r="B27" s="66">
        <v>10</v>
      </c>
      <c r="C27" s="72">
        <v>1.55</v>
      </c>
      <c r="D27" s="79">
        <v>1.39</v>
      </c>
      <c r="E27" s="79">
        <v>1.71</v>
      </c>
      <c r="F27" s="73">
        <v>73</v>
      </c>
      <c r="G27" s="73">
        <v>24</v>
      </c>
      <c r="H27" s="74">
        <v>0</v>
      </c>
      <c r="I27" s="68">
        <f t="shared" si="0"/>
        <v>73.4</v>
      </c>
      <c r="J27" s="74">
        <v>169</v>
      </c>
      <c r="K27" s="74">
        <v>36</v>
      </c>
      <c r="L27" s="73">
        <v>0</v>
      </c>
      <c r="M27" s="68">
        <f t="shared" si="1"/>
        <v>169.6</v>
      </c>
      <c r="N27" s="69">
        <f t="shared" si="2"/>
        <v>0.28568836740497355</v>
      </c>
      <c r="O27" s="69">
        <f t="shared" si="3"/>
        <v>0.9583225744651332</v>
      </c>
      <c r="P27" s="70">
        <f t="shared" si="4"/>
        <v>30.66632238288427</v>
      </c>
      <c r="Q27" s="70">
        <f t="shared" si="5"/>
        <v>1202.0584116622126</v>
      </c>
      <c r="R27" s="70">
        <f t="shared" si="6"/>
        <v>8.761011575880806</v>
      </c>
      <c r="S27" s="70">
        <f t="shared" si="7"/>
        <v>164.78240586388773</v>
      </c>
      <c r="T27" s="70">
        <f t="shared" si="8"/>
        <v>29.388229015343395</v>
      </c>
      <c r="U27" s="70">
        <f t="shared" si="9"/>
        <v>1186.6607174977921</v>
      </c>
      <c r="V27" s="61">
        <v>226</v>
      </c>
      <c r="W27" s="63">
        <f t="shared" si="10"/>
        <v>-10.400000000000006</v>
      </c>
      <c r="X27" s="63">
        <f t="shared" si="11"/>
        <v>-57.0555555555555</v>
      </c>
      <c r="Y27" s="63">
        <f t="shared" si="12"/>
        <v>147.0555555555555</v>
      </c>
      <c r="Z27" s="63">
        <f t="shared" si="13"/>
        <v>-402.44202252893524</v>
      </c>
      <c r="AA27" s="63">
        <f t="shared" si="14"/>
        <v>1026.4627686957836</v>
      </c>
      <c r="AB27" s="71" t="s">
        <v>59</v>
      </c>
      <c r="AD27" s="82"/>
      <c r="AH27" s="82"/>
      <c r="AK27" s="84"/>
      <c r="AL27" s="84"/>
      <c r="AM27" s="85"/>
      <c r="AN27" s="83"/>
      <c r="AO27" s="87"/>
      <c r="AP27" s="87"/>
      <c r="AQ27" s="83"/>
      <c r="AR27" s="82"/>
      <c r="AS27" s="82"/>
      <c r="AT27" s="82"/>
    </row>
    <row r="28" spans="1:46" s="75" customFormat="1" ht="12.75">
      <c r="A28" s="65">
        <v>10</v>
      </c>
      <c r="B28" s="66">
        <v>11</v>
      </c>
      <c r="C28" s="72">
        <v>1.57</v>
      </c>
      <c r="D28" s="79">
        <v>1.34</v>
      </c>
      <c r="E28" s="79">
        <v>1.8</v>
      </c>
      <c r="F28" s="73">
        <v>80</v>
      </c>
      <c r="G28" s="73">
        <v>16</v>
      </c>
      <c r="H28" s="74">
        <v>0</v>
      </c>
      <c r="I28" s="68">
        <f t="shared" si="0"/>
        <v>80.26666666666667</v>
      </c>
      <c r="J28" s="74">
        <v>146</v>
      </c>
      <c r="K28" s="74">
        <v>50</v>
      </c>
      <c r="L28" s="73">
        <v>0</v>
      </c>
      <c r="M28" s="68">
        <f t="shared" si="1"/>
        <v>146.83333333333334</v>
      </c>
      <c r="N28" s="69">
        <f t="shared" si="2"/>
        <v>0.1690628100516741</v>
      </c>
      <c r="O28" s="69">
        <f t="shared" si="3"/>
        <v>0.9856052791343153</v>
      </c>
      <c r="P28" s="70">
        <f t="shared" si="4"/>
        <v>45.3378428401785</v>
      </c>
      <c r="Q28" s="70">
        <f t="shared" si="5"/>
        <v>1247.3962545023912</v>
      </c>
      <c r="R28" s="70">
        <f t="shared" si="6"/>
        <v>7.66494311224175</v>
      </c>
      <c r="S28" s="70">
        <f t="shared" si="7"/>
        <v>172.4473489761295</v>
      </c>
      <c r="T28" s="70">
        <f t="shared" si="8"/>
        <v>44.68521724784185</v>
      </c>
      <c r="U28" s="70">
        <f t="shared" si="9"/>
        <v>1231.345934745634</v>
      </c>
      <c r="V28" s="61">
        <v>227</v>
      </c>
      <c r="W28" s="63">
        <f t="shared" si="10"/>
        <v>-33.16666666666666</v>
      </c>
      <c r="X28" s="63">
        <f t="shared" si="11"/>
        <v>-90.22222222222216</v>
      </c>
      <c r="Y28" s="63">
        <f t="shared" si="12"/>
        <v>180.22222222222217</v>
      </c>
      <c r="Z28" s="63">
        <f t="shared" si="13"/>
        <v>-447.12690368101124</v>
      </c>
      <c r="AA28" s="63">
        <f t="shared" si="14"/>
        <v>1026.2894570929798</v>
      </c>
      <c r="AB28" s="71" t="s">
        <v>60</v>
      </c>
      <c r="AD28" s="82"/>
      <c r="AH28" s="82"/>
      <c r="AK28" s="84"/>
      <c r="AL28" s="84"/>
      <c r="AM28" s="85"/>
      <c r="AN28" s="83"/>
      <c r="AO28" s="87"/>
      <c r="AP28" s="87"/>
      <c r="AQ28" s="83"/>
      <c r="AR28" s="82"/>
      <c r="AS28" s="82"/>
      <c r="AT28" s="82"/>
    </row>
    <row r="29" spans="1:46" s="75" customFormat="1" ht="12.75">
      <c r="A29" s="65">
        <v>11</v>
      </c>
      <c r="B29" s="66" t="s">
        <v>56</v>
      </c>
      <c r="C29" s="72">
        <v>1.56</v>
      </c>
      <c r="D29" s="79">
        <v>1.265</v>
      </c>
      <c r="E29" s="79">
        <v>1.855</v>
      </c>
      <c r="F29" s="73">
        <v>76</v>
      </c>
      <c r="G29" s="73">
        <v>20</v>
      </c>
      <c r="H29" s="74">
        <v>0</v>
      </c>
      <c r="I29" s="68">
        <f t="shared" si="0"/>
        <v>76.33333333333333</v>
      </c>
      <c r="J29" s="74">
        <v>130</v>
      </c>
      <c r="K29" s="74">
        <v>38</v>
      </c>
      <c r="L29" s="73">
        <v>0</v>
      </c>
      <c r="M29" s="68">
        <f t="shared" si="1"/>
        <v>130.63333333333333</v>
      </c>
      <c r="N29" s="69">
        <f t="shared" si="2"/>
        <v>0.23627288165064134</v>
      </c>
      <c r="O29" s="69">
        <f t="shared" si="3"/>
        <v>0.9716867424208803</v>
      </c>
      <c r="P29" s="70">
        <f t="shared" si="4"/>
        <v>57.329517802831944</v>
      </c>
      <c r="Q29" s="70">
        <f t="shared" si="5"/>
        <v>1304.7257723052232</v>
      </c>
      <c r="R29" s="70">
        <f t="shared" si="6"/>
        <v>13.545410374916848</v>
      </c>
      <c r="S29" s="70">
        <f t="shared" si="7"/>
        <v>185.99275935104635</v>
      </c>
      <c r="T29" s="70">
        <f t="shared" si="8"/>
        <v>55.706332398393634</v>
      </c>
      <c r="U29" s="70">
        <f t="shared" si="9"/>
        <v>1287.0522671440276</v>
      </c>
      <c r="V29" s="61">
        <v>229</v>
      </c>
      <c r="W29" s="63">
        <f t="shared" si="10"/>
        <v>-49.366666666666674</v>
      </c>
      <c r="X29" s="63">
        <f t="shared" si="11"/>
        <v>-139.58888888888885</v>
      </c>
      <c r="Y29" s="63">
        <f t="shared" si="12"/>
        <v>229.58888888888885</v>
      </c>
      <c r="Z29" s="63">
        <f t="shared" si="13"/>
        <v>-483.2395124492426</v>
      </c>
      <c r="AA29" s="63">
        <f t="shared" si="14"/>
        <v>983.8739533563391</v>
      </c>
      <c r="AB29" s="71" t="s">
        <v>61</v>
      </c>
      <c r="AD29" s="82"/>
      <c r="AH29" s="82"/>
      <c r="AK29" s="84"/>
      <c r="AL29" s="84"/>
      <c r="AM29" s="85"/>
      <c r="AN29" s="83"/>
      <c r="AO29" s="87"/>
      <c r="AP29" s="87"/>
      <c r="AQ29" s="83"/>
      <c r="AR29" s="82"/>
      <c r="AS29" s="82"/>
      <c r="AT29" s="82"/>
    </row>
    <row r="30" spans="17:19" ht="12.75">
      <c r="Q30" s="70"/>
      <c r="S30" s="95"/>
    </row>
  </sheetData>
  <mergeCells count="6">
    <mergeCell ref="P12:Q13"/>
    <mergeCell ref="T12:U13"/>
    <mergeCell ref="AR16:AS16"/>
    <mergeCell ref="Z15:Z16"/>
    <mergeCell ref="AA15:AA16"/>
    <mergeCell ref="N14:W14"/>
  </mergeCells>
  <printOptions horizontalCentered="1"/>
  <pageMargins left="0.7874015748031497" right="0.7874015748031497" top="0.7874015748031497" bottom="0.7874015748031497" header="0.3937007874015748" footer="0.3937007874015748"/>
  <pageSetup fitToWidth="6" horizontalDpi="300" verticalDpi="300" orientation="landscape" paperSize="5" scale="60" r:id="rId1"/>
  <headerFooter alignWithMargins="0">
    <oddHeader>&amp;LProyecto de Agua Potable</oddHeader>
    <oddFooter>&amp;L&amp;F/&amp;A
&amp;D&amp;CPágina ___ / ___
&amp;RTomas Matamoros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UserXP</cp:lastModifiedBy>
  <cp:lastPrinted>2008-05-27T19:38:08Z</cp:lastPrinted>
  <dcterms:created xsi:type="dcterms:W3CDTF">2005-05-03T14:27:19Z</dcterms:created>
  <dcterms:modified xsi:type="dcterms:W3CDTF">2009-06-27T15:59:23Z</dcterms:modified>
  <cp:category/>
  <cp:version/>
  <cp:contentType/>
  <cp:contentStatus/>
</cp:coreProperties>
</file>