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00" activeTab="1"/>
  </bookViews>
  <sheets>
    <sheet name="Labor &amp; Materials" sheetId="1" r:id="rId1"/>
    <sheet name="Budget" sheetId="2" r:id="rId2"/>
    <sheet name="Project Staff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<sst xmlns="http://schemas.openxmlformats.org/spreadsheetml/2006/main" count="60" uniqueCount="54">
  <si>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Ecofogon</t>
  </si>
  <si>
    <t>New Well</t>
  </si>
  <si>
    <t>Latrine</t>
  </si>
  <si>
    <t>Well Repair</t>
  </si>
  <si>
    <t>Lavanderos</t>
  </si>
  <si>
    <t>Type</t>
  </si>
  <si>
    <t>Price</t>
  </si>
  <si>
    <t>Days Labor</t>
  </si>
  <si>
    <t>Daily wage</t>
  </si>
  <si>
    <t>Total Days</t>
  </si>
  <si>
    <t>PROJECT EXPENSES</t>
  </si>
  <si>
    <t>Description</t>
  </si>
  <si>
    <t>Total ($)</t>
  </si>
  <si>
    <t>Cost Structure</t>
  </si>
  <si>
    <t>Community</t>
  </si>
  <si>
    <t>Regional office expenses</t>
  </si>
  <si>
    <t>Administration and accounting</t>
  </si>
  <si>
    <t>Indirect Expenses</t>
  </si>
  <si>
    <t>Travel to the communities</t>
  </si>
  <si>
    <t>Project staff (3)</t>
  </si>
  <si>
    <t>Reforestation materials</t>
  </si>
  <si>
    <t>Hygiene workshops</t>
  </si>
  <si>
    <t>Construction materials</t>
  </si>
  <si>
    <t>Project labor</t>
  </si>
  <si>
    <t>Direct Expenses</t>
  </si>
  <si>
    <t>Total</t>
  </si>
  <si>
    <t>Total Value Labor</t>
  </si>
  <si>
    <t>Total Value Materials</t>
  </si>
  <si>
    <t>Exchange Rate (C/$)</t>
  </si>
  <si>
    <t>Most staff with a bit of time are getting $400-500.</t>
  </si>
  <si>
    <t>Payacuca</t>
  </si>
  <si>
    <t xml:space="preserve"> </t>
  </si>
  <si>
    <t>Water Sanitation</t>
  </si>
  <si>
    <t>Months</t>
  </si>
  <si>
    <t>Salary</t>
  </si>
  <si>
    <t>Benefits</t>
  </si>
  <si>
    <t>Education</t>
  </si>
  <si>
    <t>Reforestation</t>
  </si>
  <si>
    <t>Regional Coordinator</t>
  </si>
  <si>
    <t>% of Time</t>
  </si>
  <si>
    <t>MABE Payacuca</t>
  </si>
  <si>
    <t>nearly complete</t>
  </si>
  <si>
    <t>now double latrines</t>
  </si>
  <si>
    <t>BPN</t>
  </si>
  <si>
    <t>Water and sanitation: $375 per month. plus 42% benefits.</t>
  </si>
  <si>
    <t>Education: $345</t>
  </si>
  <si>
    <t>Reforestation: $345</t>
  </si>
  <si>
    <t>Regional coordinator gets $50 per month more (all watsan).</t>
  </si>
  <si>
    <t>Value: approx $69K</t>
  </si>
  <si>
    <t>The electric pumping water system is in progress currently, but should be complete by the end of the year.</t>
  </si>
  <si>
    <t>Municipality</t>
  </si>
  <si>
    <t>Other donors have financed 34 latrines and the electric pumping water system previously.</t>
  </si>
  <si>
    <t>Notes:</t>
  </si>
  <si>
    <t>This is phase II of the latrine construction. We are doing one sector at a time.  These are double pit latrines.</t>
  </si>
</sst>
</file>

<file path=xl/styles.xml><?xml version="1.0" encoding="utf-8"?>
<styleSheet xmlns="http://schemas.openxmlformats.org/spreadsheetml/2006/main">
  <numFmts count="22">
    <numFmt numFmtId="5" formatCode="&quot;C$&quot;\ #,##0;&quot;C$&quot;\ \-#,##0"/>
    <numFmt numFmtId="6" formatCode="&quot;C$&quot;\ #,##0;[Red]&quot;C$&quot;\ \-#,##0"/>
    <numFmt numFmtId="7" formatCode="&quot;C$&quot;\ #,##0.00;&quot;C$&quot;\ \-#,##0.00"/>
    <numFmt numFmtId="8" formatCode="&quot;C$&quot;\ #,##0.00;[Red]&quot;C$&quot;\ \-#,##0.00"/>
    <numFmt numFmtId="42" formatCode="_ &quot;C$&quot;\ * #,##0_ ;_ &quot;C$&quot;\ * \-#,##0_ ;_ &quot;C$&quot;\ * &quot;-&quot;_ ;_ @_ "/>
    <numFmt numFmtId="41" formatCode="_ * #,##0_ ;_ * \-#,##0_ ;_ * &quot;-&quot;_ ;_ @_ "/>
    <numFmt numFmtId="44" formatCode="_ &quot;C$&quot;\ * #,##0.00_ ;_ &quot;C$&quot;\ * \-#,##0.00_ ;_ &quot;C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0" borderId="1" xfId="0" applyBorder="1" applyAlignment="1">
      <alignment/>
    </xf>
    <xf numFmtId="173" fontId="0" fillId="0" borderId="1" xfId="18" applyNumberFormat="1" applyBorder="1" applyAlignment="1">
      <alignment/>
    </xf>
    <xf numFmtId="170" fontId="0" fillId="0" borderId="1" xfId="18" applyBorder="1" applyAlignment="1">
      <alignment/>
    </xf>
    <xf numFmtId="0" fontId="0" fillId="0" borderId="2" xfId="0" applyFill="1" applyBorder="1" applyAlignment="1">
      <alignment/>
    </xf>
    <xf numFmtId="170" fontId="0" fillId="0" borderId="2" xfId="18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3" fontId="0" fillId="0" borderId="3" xfId="0" applyNumberFormat="1" applyBorder="1" applyAlignment="1">
      <alignment horizontal="right"/>
    </xf>
    <xf numFmtId="9" fontId="0" fillId="0" borderId="3" xfId="0" applyNumberFormat="1" applyBorder="1" applyAlignment="1">
      <alignment horizontal="right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/>
    </xf>
    <xf numFmtId="9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2" borderId="3" xfId="0" applyFont="1" applyFill="1" applyBorder="1" applyAlignment="1">
      <alignment/>
    </xf>
    <xf numFmtId="3" fontId="2" fillId="2" borderId="8" xfId="0" applyNumberFormat="1" applyFont="1" applyFill="1" applyBorder="1" applyAlignment="1">
      <alignment horizontal="right"/>
    </xf>
    <xf numFmtId="9" fontId="0" fillId="2" borderId="3" xfId="0" applyNumberForma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170" fontId="3" fillId="0" borderId="0" xfId="18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3" fontId="0" fillId="0" borderId="6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8" xfId="0" applyNumberFormat="1" applyFill="1" applyBorder="1" applyAlignment="1">
      <alignment horizontal="right"/>
    </xf>
    <xf numFmtId="0" fontId="4" fillId="3" borderId="3" xfId="0" applyFont="1" applyFill="1" applyBorder="1" applyAlignment="1">
      <alignment horizontal="center" wrapText="1"/>
    </xf>
    <xf numFmtId="3" fontId="2" fillId="3" borderId="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workbookViewId="0" topLeftCell="A1">
      <selection activeCell="C5" sqref="C5"/>
    </sheetView>
  </sheetViews>
  <sheetFormatPr defaultColWidth="11.421875" defaultRowHeight="12.75"/>
  <cols>
    <col min="1" max="1" width="17.8515625" style="0" bestFit="1" customWidth="1"/>
    <col min="2" max="2" width="10.57421875" style="0" bestFit="1" customWidth="1"/>
    <col min="3" max="4" width="9.140625" style="0" customWidth="1"/>
    <col min="5" max="6" width="11.140625" style="0" bestFit="1" customWidth="1"/>
    <col min="7" max="7" width="2.28125" style="0" customWidth="1"/>
    <col min="8" max="8" width="17.57421875" style="0" bestFit="1" customWidth="1"/>
    <col min="9" max="9" width="1.57421875" style="0" customWidth="1"/>
    <col min="10" max="10" width="20.57421875" style="0" bestFit="1" customWidth="1"/>
    <col min="11" max="16384" width="9.140625" style="0" customWidth="1"/>
  </cols>
  <sheetData>
    <row r="1" spans="1:10" ht="12.75">
      <c r="A1" s="1" t="s">
        <v>5</v>
      </c>
      <c r="B1" s="1" t="s">
        <v>6</v>
      </c>
      <c r="C1" s="1" t="s">
        <v>30</v>
      </c>
      <c r="D1" s="1" t="s">
        <v>25</v>
      </c>
      <c r="E1" s="2" t="s">
        <v>7</v>
      </c>
      <c r="F1" s="2" t="s">
        <v>9</v>
      </c>
      <c r="H1" s="2" t="s">
        <v>26</v>
      </c>
      <c r="J1" s="2" t="s">
        <v>27</v>
      </c>
    </row>
    <row r="2" spans="1:10" ht="12.75">
      <c r="A2" s="3" t="s">
        <v>0</v>
      </c>
      <c r="B2" s="4">
        <v>150</v>
      </c>
      <c r="C2" s="38">
        <v>0</v>
      </c>
      <c r="D2" s="39">
        <f aca="true" t="shared" si="0" ref="D2:D7">SUM(C2:C2)</f>
        <v>0</v>
      </c>
      <c r="E2" s="3">
        <v>10</v>
      </c>
      <c r="F2" s="3">
        <f aca="true" t="shared" si="1" ref="F2:F7">SUM(C2:C2)*E2</f>
        <v>0</v>
      </c>
      <c r="H2" s="5">
        <f aca="true" t="shared" si="2" ref="H2:H7">F2*$B$10</f>
        <v>0</v>
      </c>
      <c r="J2" s="5">
        <f aca="true" t="shared" si="3" ref="J2:J7">C2*B2</f>
        <v>0</v>
      </c>
    </row>
    <row r="3" spans="1:10" ht="12.75">
      <c r="A3" s="3" t="s">
        <v>1</v>
      </c>
      <c r="B3" s="4">
        <v>2500</v>
      </c>
      <c r="C3" s="38">
        <v>0</v>
      </c>
      <c r="D3" s="39">
        <f t="shared" si="0"/>
        <v>0</v>
      </c>
      <c r="E3" s="3">
        <v>330</v>
      </c>
      <c r="F3" s="3">
        <f t="shared" si="1"/>
        <v>0</v>
      </c>
      <c r="H3" s="5">
        <f t="shared" si="2"/>
        <v>0</v>
      </c>
      <c r="J3" s="5">
        <f t="shared" si="3"/>
        <v>0</v>
      </c>
    </row>
    <row r="4" spans="1:11" ht="12.75">
      <c r="A4" s="3" t="s">
        <v>2</v>
      </c>
      <c r="B4" s="4">
        <v>405</v>
      </c>
      <c r="C4" s="38">
        <v>35</v>
      </c>
      <c r="D4" s="39">
        <f t="shared" si="0"/>
        <v>35</v>
      </c>
      <c r="E4" s="3">
        <v>8</v>
      </c>
      <c r="F4" s="3">
        <f t="shared" si="1"/>
        <v>280</v>
      </c>
      <c r="H4" s="5">
        <f t="shared" si="2"/>
        <v>785.4137447405329</v>
      </c>
      <c r="J4" s="5">
        <f>D4*B4</f>
        <v>14175</v>
      </c>
      <c r="K4" t="s">
        <v>42</v>
      </c>
    </row>
    <row r="5" spans="1:10" ht="12.75">
      <c r="A5" s="3" t="s">
        <v>3</v>
      </c>
      <c r="B5" s="4">
        <f>B3/2</f>
        <v>1250</v>
      </c>
      <c r="C5" s="38">
        <v>0</v>
      </c>
      <c r="D5" s="39">
        <f t="shared" si="0"/>
        <v>0</v>
      </c>
      <c r="E5" s="3">
        <v>100</v>
      </c>
      <c r="F5" s="3">
        <f t="shared" si="1"/>
        <v>0</v>
      </c>
      <c r="H5" s="5">
        <f t="shared" si="2"/>
        <v>0</v>
      </c>
      <c r="J5" s="5">
        <f t="shared" si="3"/>
        <v>0</v>
      </c>
    </row>
    <row r="6" spans="1:11" ht="12.75">
      <c r="A6" s="3" t="s">
        <v>40</v>
      </c>
      <c r="B6" s="4">
        <v>0</v>
      </c>
      <c r="C6" s="38">
        <v>0</v>
      </c>
      <c r="D6" s="39">
        <f t="shared" si="0"/>
        <v>0</v>
      </c>
      <c r="E6" s="3">
        <v>0</v>
      </c>
      <c r="F6" s="3">
        <f t="shared" si="1"/>
        <v>0</v>
      </c>
      <c r="H6" s="5">
        <f t="shared" si="2"/>
        <v>0</v>
      </c>
      <c r="J6" s="5">
        <f>C6*B6</f>
        <v>0</v>
      </c>
      <c r="K6" t="s">
        <v>41</v>
      </c>
    </row>
    <row r="7" spans="1:10" ht="12.75">
      <c r="A7" s="3" t="s">
        <v>4</v>
      </c>
      <c r="B7" s="4">
        <v>2100</v>
      </c>
      <c r="C7" s="38">
        <v>0</v>
      </c>
      <c r="D7" s="39">
        <f t="shared" si="0"/>
        <v>0</v>
      </c>
      <c r="E7" s="3">
        <v>147</v>
      </c>
      <c r="F7" s="3">
        <f t="shared" si="1"/>
        <v>0</v>
      </c>
      <c r="H7" s="5">
        <f t="shared" si="2"/>
        <v>0</v>
      </c>
      <c r="J7" s="5">
        <f t="shared" si="3"/>
        <v>0</v>
      </c>
    </row>
    <row r="8" spans="6:10" ht="12.75">
      <c r="F8" s="6">
        <f>SUM(F2:F7)</f>
        <v>280</v>
      </c>
      <c r="H8" s="7">
        <f>SUM(H2:H7)</f>
        <v>785.4137447405329</v>
      </c>
      <c r="J8" s="7">
        <f>SUM(J2:J7)</f>
        <v>14175</v>
      </c>
    </row>
    <row r="10" spans="1:2" ht="12.75">
      <c r="A10" s="8" t="s">
        <v>8</v>
      </c>
      <c r="B10" s="34">
        <f>60/B11</f>
        <v>2.805049088359046</v>
      </c>
    </row>
    <row r="11" spans="1:2" ht="12.75">
      <c r="A11" s="8" t="s">
        <v>28</v>
      </c>
      <c r="B11" s="8">
        <v>21.39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workbookViewId="0" topLeftCell="A1">
      <selection activeCell="A23" sqref="A23"/>
    </sheetView>
  </sheetViews>
  <sheetFormatPr defaultColWidth="11.421875" defaultRowHeight="12.75"/>
  <cols>
    <col min="1" max="1" width="26.57421875" style="0" bestFit="1" customWidth="1"/>
    <col min="2" max="2" width="2.140625" style="0" customWidth="1"/>
    <col min="3" max="3" width="9.140625" style="0" customWidth="1"/>
    <col min="4" max="4" width="2.28125" style="0" customWidth="1"/>
    <col min="5" max="5" width="8.421875" style="0" bestFit="1" customWidth="1"/>
    <col min="6" max="6" width="2.28125" style="0" customWidth="1"/>
    <col min="7" max="7" width="11.140625" style="0" customWidth="1"/>
    <col min="8" max="8" width="2.28125" style="0" customWidth="1"/>
    <col min="9" max="9" width="11.140625" style="0" customWidth="1"/>
    <col min="10" max="10" width="2.28125" style="0" customWidth="1"/>
    <col min="11" max="11" width="11.140625" style="0" customWidth="1"/>
    <col min="12" max="16384" width="9.140625" style="0" customWidth="1"/>
  </cols>
  <sheetData>
    <row r="1" spans="1:11" ht="12.75">
      <c r="A1" s="47" t="s">
        <v>10</v>
      </c>
      <c r="B1" s="47"/>
      <c r="C1" s="47"/>
      <c r="D1" s="47"/>
      <c r="E1" s="47"/>
      <c r="F1" s="36"/>
      <c r="G1" s="36"/>
      <c r="H1" s="36"/>
      <c r="I1" s="36"/>
      <c r="J1" s="36"/>
      <c r="K1" s="36"/>
    </row>
    <row r="2" ht="13.5" thickBot="1"/>
    <row r="3" spans="1:11" ht="23.25" thickBot="1">
      <c r="A3" s="10" t="s">
        <v>11</v>
      </c>
      <c r="B3" s="11"/>
      <c r="C3" s="10" t="s">
        <v>12</v>
      </c>
      <c r="D3" s="11"/>
      <c r="E3" s="12" t="s">
        <v>13</v>
      </c>
      <c r="F3" s="11"/>
      <c r="G3" s="12" t="s">
        <v>14</v>
      </c>
      <c r="H3" s="11"/>
      <c r="I3" s="12" t="s">
        <v>50</v>
      </c>
      <c r="J3" s="11"/>
      <c r="K3" s="44" t="s">
        <v>43</v>
      </c>
    </row>
    <row r="4" spans="1:10" ht="13.5" thickBot="1">
      <c r="A4" s="9"/>
      <c r="B4" s="11"/>
      <c r="C4" s="9"/>
      <c r="D4" s="11"/>
      <c r="E4" s="13"/>
      <c r="F4" s="11"/>
      <c r="H4" s="11"/>
      <c r="J4" s="11"/>
    </row>
    <row r="5" spans="1:13" ht="13.5" thickBot="1">
      <c r="A5" s="30" t="s">
        <v>25</v>
      </c>
      <c r="B5" s="22"/>
      <c r="C5" s="31">
        <f>C19</f>
        <v>19627.00574474053</v>
      </c>
      <c r="D5" s="24"/>
      <c r="E5" s="32">
        <f>C5/C5</f>
        <v>1</v>
      </c>
      <c r="F5" s="24"/>
      <c r="G5" s="33">
        <f>G19</f>
        <v>785.4137447405329</v>
      </c>
      <c r="H5" s="24"/>
      <c r="I5" s="33">
        <f>I19</f>
        <v>1417.5400169926556</v>
      </c>
      <c r="J5" s="24"/>
      <c r="K5" s="45">
        <f>K19</f>
        <v>17424.051983007343</v>
      </c>
      <c r="M5" s="35"/>
    </row>
    <row r="6" ht="13.5" thickBot="1"/>
    <row r="7" spans="1:11" ht="13.5" thickBot="1">
      <c r="A7" s="14" t="s">
        <v>15</v>
      </c>
      <c r="B7" s="15"/>
      <c r="C7" s="40">
        <v>400</v>
      </c>
      <c r="D7" s="11"/>
      <c r="E7" s="17">
        <f>C7/C19</f>
        <v>0.02038008268822097</v>
      </c>
      <c r="F7" s="11"/>
      <c r="G7" s="16">
        <v>0</v>
      </c>
      <c r="H7" s="11"/>
      <c r="I7" s="16">
        <v>0</v>
      </c>
      <c r="J7" s="11"/>
      <c r="K7" s="16">
        <f>C7-G7-I7</f>
        <v>400</v>
      </c>
    </row>
    <row r="8" spans="1:11" ht="13.5" thickBot="1">
      <c r="A8" s="18" t="s">
        <v>16</v>
      </c>
      <c r="B8" s="15"/>
      <c r="C8" s="37">
        <f>(C7+SUM(C11:C15))*0.12</f>
        <v>2018.7419999999997</v>
      </c>
      <c r="D8" s="11"/>
      <c r="E8" s="20">
        <f>C8/C19</f>
        <v>0.10285532221546143</v>
      </c>
      <c r="F8" s="11"/>
      <c r="G8" s="16">
        <v>0</v>
      </c>
      <c r="H8" s="11"/>
      <c r="I8" s="16">
        <v>0</v>
      </c>
      <c r="J8" s="11"/>
      <c r="K8" s="16">
        <f>C8-G8-I8</f>
        <v>2018.7419999999997</v>
      </c>
    </row>
    <row r="9" spans="1:11" ht="13.5" thickBot="1">
      <c r="A9" s="21" t="s">
        <v>17</v>
      </c>
      <c r="B9" s="22"/>
      <c r="C9" s="41">
        <f>SUM(C7:C8)</f>
        <v>2418.7419999999997</v>
      </c>
      <c r="D9" s="24"/>
      <c r="E9" s="25">
        <f>C9/C19</f>
        <v>0.1232354049036824</v>
      </c>
      <c r="F9" s="24"/>
      <c r="G9" s="26">
        <v>0</v>
      </c>
      <c r="H9" s="24"/>
      <c r="I9" s="26">
        <v>0</v>
      </c>
      <c r="J9" s="24"/>
      <c r="K9" s="26">
        <f>SUM(K7:K8)</f>
        <v>2418.7419999999997</v>
      </c>
    </row>
    <row r="10" spans="1:11" ht="13.5" thickBot="1">
      <c r="A10" s="27"/>
      <c r="B10" s="11"/>
      <c r="C10" s="42"/>
      <c r="D10" s="11"/>
      <c r="E10" s="11"/>
      <c r="F10" s="11"/>
      <c r="G10" s="28"/>
      <c r="H10" s="11"/>
      <c r="I10" s="28"/>
      <c r="J10" s="11"/>
      <c r="K10" s="28"/>
    </row>
    <row r="11" spans="1:11" ht="13.5" thickBot="1">
      <c r="A11" s="14" t="s">
        <v>18</v>
      </c>
      <c r="B11" s="15"/>
      <c r="C11" s="43">
        <v>600</v>
      </c>
      <c r="D11" s="11"/>
      <c r="E11" s="17">
        <f>C11/C19</f>
        <v>0.030570124032331454</v>
      </c>
      <c r="F11" s="11"/>
      <c r="G11" s="16">
        <v>0</v>
      </c>
      <c r="H11" s="11"/>
      <c r="I11" s="16">
        <v>0</v>
      </c>
      <c r="J11" s="11"/>
      <c r="K11" s="16">
        <f>C11-G11-I11</f>
        <v>600</v>
      </c>
    </row>
    <row r="12" spans="1:11" ht="13.5" thickBot="1">
      <c r="A12" s="18" t="s">
        <v>19</v>
      </c>
      <c r="B12" s="15"/>
      <c r="C12" s="43">
        <f>'Project Staff'!F20</f>
        <v>947.8499999999999</v>
      </c>
      <c r="D12" s="11"/>
      <c r="E12" s="17">
        <f>C12/C19</f>
        <v>0.048293153440075606</v>
      </c>
      <c r="F12" s="11"/>
      <c r="G12" s="16">
        <v>0</v>
      </c>
      <c r="H12" s="11"/>
      <c r="I12" s="16">
        <v>0</v>
      </c>
      <c r="J12" s="11"/>
      <c r="K12" s="16">
        <f>C12-G12-I12</f>
        <v>947.8499999999999</v>
      </c>
    </row>
    <row r="13" spans="1:11" ht="13.5" hidden="1" thickBot="1">
      <c r="A13" s="18" t="s">
        <v>20</v>
      </c>
      <c r="B13" s="15"/>
      <c r="C13" s="37">
        <v>0</v>
      </c>
      <c r="D13" s="11"/>
      <c r="E13" s="20">
        <f>C13/C19</f>
        <v>0</v>
      </c>
      <c r="F13" s="11"/>
      <c r="G13" s="16">
        <v>0</v>
      </c>
      <c r="H13" s="11"/>
      <c r="I13" s="16">
        <v>0</v>
      </c>
      <c r="J13" s="11"/>
      <c r="K13" s="16">
        <f>C13-G13</f>
        <v>0</v>
      </c>
    </row>
    <row r="14" spans="1:11" ht="13.5" thickBot="1">
      <c r="A14" s="18" t="s">
        <v>21</v>
      </c>
      <c r="B14" s="15"/>
      <c r="C14" s="37">
        <v>700</v>
      </c>
      <c r="D14" s="11"/>
      <c r="E14" s="20">
        <f>C14/C19</f>
        <v>0.0356651447043867</v>
      </c>
      <c r="F14" s="11"/>
      <c r="G14" s="29">
        <v>0</v>
      </c>
      <c r="H14" s="11"/>
      <c r="I14" s="29">
        <v>0</v>
      </c>
      <c r="J14" s="11"/>
      <c r="K14" s="16">
        <f>C14-G14-I14</f>
        <v>700</v>
      </c>
    </row>
    <row r="15" spans="1:11" ht="13.5" thickBot="1">
      <c r="A15" s="18" t="s">
        <v>22</v>
      </c>
      <c r="B15" s="15"/>
      <c r="C15" s="19">
        <f>'Labor &amp; Materials'!J8</f>
        <v>14175</v>
      </c>
      <c r="D15" s="11"/>
      <c r="E15" s="20">
        <f>C15/C19</f>
        <v>0.7222191802638306</v>
      </c>
      <c r="F15" s="11"/>
      <c r="G15" s="29">
        <v>0</v>
      </c>
      <c r="H15" s="11"/>
      <c r="I15" s="29">
        <f>C15*10%</f>
        <v>1417.5</v>
      </c>
      <c r="J15" s="11"/>
      <c r="K15" s="16">
        <f>C15-G15-I15</f>
        <v>12757.5</v>
      </c>
    </row>
    <row r="16" spans="1:11" ht="13.5" thickBot="1">
      <c r="A16" s="18" t="s">
        <v>23</v>
      </c>
      <c r="B16" s="15"/>
      <c r="C16" s="19">
        <f>'Labor &amp; Materials'!H8</f>
        <v>785.4137447405329</v>
      </c>
      <c r="D16" s="11"/>
      <c r="E16" s="20">
        <f>C16/C19</f>
        <v>0.04001699265569335</v>
      </c>
      <c r="F16" s="11"/>
      <c r="G16" s="29">
        <f>C16</f>
        <v>785.4137447405329</v>
      </c>
      <c r="H16" s="11"/>
      <c r="I16" s="29">
        <f>E16</f>
        <v>0.04001699265569335</v>
      </c>
      <c r="J16" s="11"/>
      <c r="K16" s="16">
        <f>C16-G16-I16</f>
        <v>-0.04001699265569335</v>
      </c>
    </row>
    <row r="17" spans="1:11" ht="13.5" thickBot="1">
      <c r="A17" s="21" t="s">
        <v>24</v>
      </c>
      <c r="B17" s="22"/>
      <c r="C17" s="23">
        <f>SUM(C11:C16)</f>
        <v>17208.263744740532</v>
      </c>
      <c r="D17" s="24"/>
      <c r="E17" s="25">
        <f>C17/C19</f>
        <v>0.8767645950963177</v>
      </c>
      <c r="F17" s="24"/>
      <c r="G17" s="26">
        <f>SUM(G11:G16)</f>
        <v>785.4137447405329</v>
      </c>
      <c r="H17" s="24"/>
      <c r="I17" s="26">
        <f>SUM(I11:I16)</f>
        <v>1417.5400169926556</v>
      </c>
      <c r="J17" s="24"/>
      <c r="K17" s="26">
        <f>SUM(K11:K16)</f>
        <v>15005.309983007344</v>
      </c>
    </row>
    <row r="18" spans="1:13" ht="13.5" thickBot="1">
      <c r="A18" s="11"/>
      <c r="B18" s="11"/>
      <c r="C18" s="28"/>
      <c r="D18" s="11"/>
      <c r="E18" s="11"/>
      <c r="F18" s="11"/>
      <c r="G18" s="28"/>
      <c r="H18" s="11"/>
      <c r="I18" s="28"/>
      <c r="J18" s="11"/>
      <c r="K18" s="28"/>
      <c r="M18" t="s">
        <v>31</v>
      </c>
    </row>
    <row r="19" spans="1:11" ht="13.5" thickBot="1">
      <c r="A19" s="30" t="s">
        <v>25</v>
      </c>
      <c r="B19" s="22"/>
      <c r="C19" s="31">
        <f>C9+C17</f>
        <v>19627.00574474053</v>
      </c>
      <c r="D19" s="24"/>
      <c r="E19" s="32">
        <f>C19/C19</f>
        <v>1</v>
      </c>
      <c r="F19" s="24"/>
      <c r="G19" s="33">
        <f>G17+G9</f>
        <v>785.4137447405329</v>
      </c>
      <c r="H19" s="24"/>
      <c r="I19" s="33">
        <f>I17+I9</f>
        <v>1417.5400169926556</v>
      </c>
      <c r="J19" s="24"/>
      <c r="K19" s="45">
        <f>K17+K9</f>
        <v>17424.051983007343</v>
      </c>
    </row>
    <row r="20" ht="13.5" thickBot="1"/>
    <row r="21" spans="1:11" ht="13.5" thickBot="1">
      <c r="A21" s="12" t="s">
        <v>13</v>
      </c>
      <c r="E21" s="32">
        <f>C19/C19</f>
        <v>1</v>
      </c>
      <c r="F21" s="24"/>
      <c r="G21" s="32">
        <f>G5/$C$5</f>
        <v>0.04001699265569335</v>
      </c>
      <c r="H21" s="24"/>
      <c r="I21" s="32">
        <f>I5/$C$5</f>
        <v>0.0722239569004312</v>
      </c>
      <c r="J21" s="24"/>
      <c r="K21" s="32">
        <f>K5/$C$5</f>
        <v>0.8877590504438755</v>
      </c>
    </row>
    <row r="23" ht="12.75">
      <c r="A23" s="46" t="s">
        <v>52</v>
      </c>
    </row>
    <row r="24" ht="12.75">
      <c r="A24" t="s">
        <v>51</v>
      </c>
    </row>
    <row r="25" ht="12.75">
      <c r="A25" t="s">
        <v>48</v>
      </c>
    </row>
    <row r="26" ht="12.75">
      <c r="A26" t="s">
        <v>53</v>
      </c>
    </row>
    <row r="27" ht="12.75">
      <c r="A27" t="s">
        <v>49</v>
      </c>
    </row>
    <row r="28" ht="12.75">
      <c r="C28" s="35"/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11" sqref="B11"/>
    </sheetView>
  </sheetViews>
  <sheetFormatPr defaultColWidth="11.421875" defaultRowHeight="12.75"/>
  <cols>
    <col min="1" max="1" width="19.421875" style="0" customWidth="1"/>
    <col min="2" max="16384" width="9.140625" style="0" customWidth="1"/>
  </cols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6" ht="12.75">
      <c r="A6" t="s">
        <v>29</v>
      </c>
    </row>
    <row r="7" ht="12.75">
      <c r="A7" t="s">
        <v>30</v>
      </c>
    </row>
    <row r="8" spans="2:6" ht="12.75">
      <c r="B8" t="s">
        <v>33</v>
      </c>
      <c r="C8" t="s">
        <v>39</v>
      </c>
      <c r="D8" t="s">
        <v>34</v>
      </c>
      <c r="E8" t="s">
        <v>35</v>
      </c>
      <c r="F8" t="s">
        <v>25</v>
      </c>
    </row>
    <row r="9" spans="1:6" ht="12.75">
      <c r="A9" t="s">
        <v>32</v>
      </c>
      <c r="B9">
        <v>3</v>
      </c>
      <c r="C9">
        <v>0.25</v>
      </c>
      <c r="D9">
        <v>375</v>
      </c>
      <c r="E9">
        <v>1.42</v>
      </c>
      <c r="F9">
        <f>(B9*D9)*E9*C9</f>
        <v>399.375</v>
      </c>
    </row>
    <row r="10" spans="1:6" ht="12.75">
      <c r="A10" t="s">
        <v>36</v>
      </c>
      <c r="B10">
        <v>3</v>
      </c>
      <c r="C10">
        <v>0.25</v>
      </c>
      <c r="D10">
        <v>345</v>
      </c>
      <c r="E10">
        <v>1.42</v>
      </c>
      <c r="F10">
        <f>(B10*D10)*E10*C10</f>
        <v>367.42499999999995</v>
      </c>
    </row>
    <row r="11" spans="1:6" ht="12.75">
      <c r="A11" t="s">
        <v>37</v>
      </c>
      <c r="B11">
        <v>0</v>
      </c>
      <c r="C11">
        <v>0.25</v>
      </c>
      <c r="D11">
        <v>345</v>
      </c>
      <c r="E11">
        <v>1.42</v>
      </c>
      <c r="F11">
        <f>(B11*D11)*E11*C11</f>
        <v>0</v>
      </c>
    </row>
    <row r="12" spans="1:6" ht="12.75">
      <c r="A12" t="s">
        <v>38</v>
      </c>
      <c r="B12">
        <v>3</v>
      </c>
      <c r="C12">
        <v>0.1</v>
      </c>
      <c r="D12">
        <v>425</v>
      </c>
      <c r="E12">
        <v>1.42</v>
      </c>
      <c r="F12">
        <f>(B12*D12)*E12*C12</f>
        <v>181.05</v>
      </c>
    </row>
    <row r="13" ht="12.75">
      <c r="F13">
        <f>SUM(F9:F12)</f>
        <v>947.8499999999999</v>
      </c>
    </row>
    <row r="16" ht="12.75">
      <c r="F16">
        <v>0</v>
      </c>
    </row>
    <row r="20" spans="5:6" ht="12.75">
      <c r="E20" s="24" t="s">
        <v>25</v>
      </c>
      <c r="F20" s="24">
        <f>F16+F13</f>
        <v>947.8499999999999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Anna The Great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Anna</dc:creator>
  <cp:keywords/>
  <dc:description/>
  <cp:lastModifiedBy>DELL</cp:lastModifiedBy>
  <cp:lastPrinted>2010-07-22T17:00:57Z</cp:lastPrinted>
  <dcterms:created xsi:type="dcterms:W3CDTF">2009-02-23T14:37:58Z</dcterms:created>
  <dcterms:modified xsi:type="dcterms:W3CDTF">2010-07-22T17:23:48Z</dcterms:modified>
  <cp:category/>
  <cp:version/>
  <cp:contentType/>
  <cp:contentStatus/>
</cp:coreProperties>
</file>