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0" yWindow="65516" windowWidth="20820" windowHeight="11220" tabRatio="764" activeTab="0"/>
  </bookViews>
  <sheets>
    <sheet name="Budget Summary" sheetId="1" r:id="rId1"/>
    <sheet name="Detailed Budget" sheetId="2" r:id="rId2"/>
    <sheet name="Finance Structure" sheetId="3" r:id="rId3"/>
  </sheets>
  <definedNames>
    <definedName name="_xlnm.Print_Area" localSheetId="1">'Detailed Budget'!$A$1:$J$111</definedName>
  </definedNames>
  <calcPr fullCalcOnLoad="1"/>
</workbook>
</file>

<file path=xl/sharedStrings.xml><?xml version="1.0" encoding="utf-8"?>
<sst xmlns="http://schemas.openxmlformats.org/spreadsheetml/2006/main" count="225" uniqueCount="98">
  <si>
    <t>Proposed funding from PWX</t>
  </si>
  <si>
    <r>
      <t>Donor:</t>
    </r>
    <r>
      <rPr>
        <sz val="9"/>
        <color indexed="8"/>
        <rFont val="Helv"/>
        <family val="2"/>
      </rPr>
      <t xml:space="preserve"> Blue Planet Run Foundation</t>
    </r>
  </si>
  <si>
    <r>
      <t>Department:</t>
    </r>
    <r>
      <rPr>
        <sz val="9"/>
        <color indexed="8"/>
        <rFont val="Helv"/>
        <family val="2"/>
      </rPr>
      <t xml:space="preserve"> Water and Sanitation</t>
    </r>
  </si>
  <si>
    <t>Iron Rod 0,5"</t>
  </si>
  <si>
    <t>PVC Jerry Can</t>
  </si>
  <si>
    <t>bulk</t>
  </si>
  <si>
    <t>Riser pipe</t>
  </si>
  <si>
    <t>Connecting rod 0.5mm x 3 mm</t>
  </si>
  <si>
    <t>3. ADMINISTRATION COST</t>
  </si>
  <si>
    <t>ADMINISTRATION COST TOTAL</t>
  </si>
  <si>
    <t>Month</t>
  </si>
  <si>
    <t>Driver (30% per month)</t>
  </si>
  <si>
    <t>WatSan Officer (40% per month)</t>
  </si>
  <si>
    <r>
      <t>Project Name:</t>
    </r>
    <r>
      <rPr>
        <sz val="9"/>
        <color indexed="8"/>
        <rFont val="Helv"/>
        <family val="2"/>
      </rPr>
      <t xml:space="preserve"> Well construction, repairs, maintenance and Hygiene Education for sustainable water-supply</t>
    </r>
  </si>
  <si>
    <t>Metal door (cover)</t>
  </si>
  <si>
    <t>2.</t>
  </si>
  <si>
    <t>3.</t>
  </si>
  <si>
    <t>SAFER FUTURE YOUTH DEVELOPMENT PROJECT</t>
  </si>
  <si>
    <t>BUDGET SUMMARY</t>
  </si>
  <si>
    <t>REAL COST</t>
  </si>
  <si>
    <t>TOTAL PROJECT COST</t>
  </si>
  <si>
    <t>FINANCE STRUCTURE</t>
  </si>
  <si>
    <t>Balance</t>
  </si>
  <si>
    <t>EUR</t>
  </si>
  <si>
    <t>Le</t>
  </si>
  <si>
    <t>Real Cost</t>
  </si>
  <si>
    <t>Nr.</t>
  </si>
  <si>
    <t>DETAILED PROJECT BUDGET</t>
  </si>
  <si>
    <t>ESTIMATED COST</t>
  </si>
  <si>
    <t>BUDGETED AMOUNT</t>
  </si>
  <si>
    <t>REAL AMOUNT</t>
  </si>
  <si>
    <t>Quant.</t>
  </si>
  <si>
    <t>USD</t>
  </si>
  <si>
    <t>TOTAL PROJECT COST (in 1000 Le)</t>
  </si>
  <si>
    <t xml:space="preserve">* Exchange Rate </t>
  </si>
  <si>
    <t>USD 1 =</t>
  </si>
  <si>
    <t>Cement</t>
  </si>
  <si>
    <t>Shovel</t>
  </si>
  <si>
    <t>Idian mark2 pump</t>
  </si>
  <si>
    <t>Iron Rod 0, 5"</t>
  </si>
  <si>
    <t>Iron Rod 0.25" (Starup)</t>
  </si>
  <si>
    <t>Rope (manila)</t>
  </si>
  <si>
    <t>Sand (double trip)</t>
  </si>
  <si>
    <t>trip</t>
  </si>
  <si>
    <t>Stone (grinite) double trip</t>
  </si>
  <si>
    <t>Hark saw frame</t>
  </si>
  <si>
    <t>pcs</t>
  </si>
  <si>
    <t>Hark  saw blade</t>
  </si>
  <si>
    <t>single</t>
  </si>
  <si>
    <t>Chisle</t>
  </si>
  <si>
    <t>Harmmer 5lb</t>
  </si>
  <si>
    <t>Headpan</t>
  </si>
  <si>
    <t>Pick-axe</t>
  </si>
  <si>
    <t>Tape measure (100m)</t>
  </si>
  <si>
    <t>unskilled labour</t>
  </si>
  <si>
    <t>Hiring of mould (standard)</t>
  </si>
  <si>
    <t>Dewatering pump</t>
  </si>
  <si>
    <t>Fuel for bailing machine</t>
  </si>
  <si>
    <t>gal</t>
  </si>
  <si>
    <t>Ware house Rental</t>
  </si>
  <si>
    <t>Transport cost</t>
  </si>
  <si>
    <t>Material</t>
  </si>
  <si>
    <t>Working tools</t>
  </si>
  <si>
    <t>Labour and Implementation cost</t>
  </si>
  <si>
    <t>No. of Wells</t>
  </si>
  <si>
    <t>Total cost (Le)</t>
  </si>
  <si>
    <t>Total cost (USD)</t>
  </si>
  <si>
    <t>WATER-WELL REPAIRS</t>
  </si>
  <si>
    <t>WATER-WELL CONSTRUCTION</t>
  </si>
  <si>
    <t>ADMINISTRATION COST</t>
  </si>
  <si>
    <t>Community Contribution</t>
  </si>
  <si>
    <t>PWX funded</t>
  </si>
  <si>
    <t>1. WATER-WELL REPAIRS</t>
  </si>
  <si>
    <t>2. WATER-WELL CONSTRUCTION</t>
  </si>
  <si>
    <t>Budget line</t>
  </si>
  <si>
    <t>Unit</t>
  </si>
  <si>
    <t>Unit cost</t>
  </si>
  <si>
    <t>each</t>
  </si>
  <si>
    <t>person</t>
  </si>
  <si>
    <t>set</t>
  </si>
  <si>
    <t>roll</t>
  </si>
  <si>
    <t>Binding wire</t>
  </si>
  <si>
    <t>lump sum</t>
  </si>
  <si>
    <t>team</t>
  </si>
  <si>
    <t>Supervisor</t>
  </si>
  <si>
    <t>Pump technician</t>
  </si>
  <si>
    <t>Procurement Officer</t>
  </si>
  <si>
    <t>Project Officer (20% per month)</t>
  </si>
  <si>
    <t>Finance Officer (20% per month)</t>
  </si>
  <si>
    <t>Stationary (Office materials)</t>
  </si>
  <si>
    <t>Project Manager (10% per month)</t>
  </si>
  <si>
    <t>Documentation</t>
  </si>
  <si>
    <t>Gallon</t>
  </si>
  <si>
    <t>Vehicle maintenance</t>
  </si>
  <si>
    <t>Fuel for administrative purpose</t>
  </si>
  <si>
    <t>bags</t>
  </si>
  <si>
    <t>Pulley</t>
  </si>
  <si>
    <t>Skilled labour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</si>
</sst>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&quot; €&quot;;\-#,##0&quot; €&quot;"/>
    <numFmt numFmtId="179" formatCode="#,##0&quot; €&quot;;[Red]\-#,##0&quot; €&quot;"/>
    <numFmt numFmtId="180" formatCode="#,##0.00&quot; €&quot;;\-#,##0.00&quot; €&quot;"/>
    <numFmt numFmtId="181" formatCode="#,##0.00&quot; €&quot;;[Red]\-#,##0.00&quot; €&quot;"/>
    <numFmt numFmtId="182" formatCode="_-* #,##0&quot; €&quot;_-;\-* #,##0&quot; €&quot;_-;_-* &quot;-&quot;&quot; €&quot;_-;_-@_-"/>
    <numFmt numFmtId="183" formatCode="_-* #,##0_ _€_-;\-* #,##0_ _€_-;_-* &quot;-&quot;_ _€_-;_-@_-"/>
    <numFmt numFmtId="184" formatCode="_-* #,##0.00&quot; €&quot;_-;\-* #,##0.00&quot; €&quot;_-;_-* &quot;-&quot;??&quot; €&quot;_-;_-@_-"/>
    <numFmt numFmtId="185" formatCode="_-* #,##0.00_ _€_-;\-* #,##0.00_ _€_-;_-* &quot;-&quot;??_ _€_-;_-@_-"/>
    <numFmt numFmtId="186" formatCode="#,###"/>
    <numFmt numFmtId="187" formatCode="0.00\ &quot;Le&quot;"/>
    <numFmt numFmtId="188" formatCode="#0.0"/>
    <numFmt numFmtId="189" formatCode="0.0"/>
    <numFmt numFmtId="190" formatCode="#"/>
    <numFmt numFmtId="191" formatCode="#,##0.00&quot; DM&quot;;[Red]\-#,##0.00&quot; DM&quot;"/>
    <numFmt numFmtId="192" formatCode="0.0\ &quot;Le&quot;"/>
    <numFmt numFmtId="193" formatCode="0\ &quot;Le&quot;"/>
    <numFmt numFmtId="194" formatCode="###,###\ &quot;Le&quot;"/>
    <numFmt numFmtId="195" formatCode="&quot;Le&quot;\ ###,###"/>
    <numFmt numFmtId="196" formatCode="&quot;EUR&quot;\ ###,###"/>
    <numFmt numFmtId="197" formatCode="_-* #,##0.0_-;\-* #,##0.0_-;_-* &quot;-&quot;??_-;_-@_-"/>
    <numFmt numFmtId="198" formatCode="_-* #,##0_-;\-* #,##0_-;_-* &quot;-&quot;??_-;_-@_-"/>
    <numFmt numFmtId="199" formatCode="_-* #,##0.0_-;\-* #,##0.0_-;_-* &quot;-&quot;_-;_-@_-"/>
    <numFmt numFmtId="200" formatCode="_-* #,##0.00_-;\-* #,##0.00_-;_-* &quot;-&quot;_-;_-@_-"/>
    <numFmt numFmtId="201" formatCode="_-* #,##0.000_-;\-* #,##0.000_-;_-* &quot;-&quot;??_-;_-@_-"/>
    <numFmt numFmtId="202" formatCode="#,##0.00_ ;[Red]\-#,##0.00\ "/>
    <numFmt numFmtId="203" formatCode="#,##0\ &quot;missing&quot;"/>
    <numFmt numFmtId="204" formatCode="#,##0\ &quot;to be funded&quot;"/>
    <numFmt numFmtId="205" formatCode="&quot;Le&quot;\ #,##0"/>
    <numFmt numFmtId="206" formatCode="#,##0.0;[Red]\-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SLL]\ #,##0;[Red][$SLL]\ #,##0"/>
  </numFmts>
  <fonts count="26">
    <font>
      <sz val="10"/>
      <name val="Arial"/>
      <family val="0"/>
    </font>
    <font>
      <sz val="9"/>
      <name val="Helv"/>
      <family val="0"/>
    </font>
    <font>
      <b/>
      <sz val="9"/>
      <name val="Helv"/>
      <family val="0"/>
    </font>
    <font>
      <sz val="9"/>
      <color indexed="12"/>
      <name val="Helv"/>
      <family val="0"/>
    </font>
    <font>
      <sz val="8"/>
      <name val="Arial"/>
      <family val="0"/>
    </font>
    <font>
      <b/>
      <sz val="12"/>
      <color indexed="8"/>
      <name val="Helv"/>
      <family val="2"/>
    </font>
    <font>
      <sz val="12"/>
      <name val="Helv"/>
      <family val="2"/>
    </font>
    <font>
      <sz val="10"/>
      <name val="Helv"/>
      <family val="2"/>
    </font>
    <font>
      <sz val="9"/>
      <color indexed="8"/>
      <name val="Helv"/>
      <family val="2"/>
    </font>
    <font>
      <b/>
      <sz val="9"/>
      <color indexed="14"/>
      <name val="Helv"/>
      <family val="2"/>
    </font>
    <font>
      <b/>
      <sz val="12"/>
      <color indexed="12"/>
      <name val="Helv"/>
      <family val="2"/>
    </font>
    <font>
      <b/>
      <sz val="9"/>
      <color indexed="12"/>
      <name val="Helv"/>
      <family val="2"/>
    </font>
    <font>
      <b/>
      <sz val="10"/>
      <color indexed="12"/>
      <name val="Helv"/>
      <family val="2"/>
    </font>
    <font>
      <b/>
      <sz val="12"/>
      <name val="Helv"/>
      <family val="2"/>
    </font>
    <font>
      <b/>
      <sz val="10"/>
      <name val="Helv"/>
      <family val="2"/>
    </font>
    <font>
      <sz val="10"/>
      <color indexed="12"/>
      <name val="Helv"/>
      <family val="2"/>
    </font>
    <font>
      <b/>
      <sz val="12"/>
      <color indexed="10"/>
      <name val="Helv"/>
      <family val="2"/>
    </font>
    <font>
      <sz val="9"/>
      <color indexed="14"/>
      <name val="Helv"/>
      <family val="0"/>
    </font>
    <font>
      <sz val="9"/>
      <color indexed="17"/>
      <name val="Helv"/>
      <family val="0"/>
    </font>
    <font>
      <sz val="9"/>
      <color indexed="23"/>
      <name val="Helv"/>
      <family val="0"/>
    </font>
    <font>
      <b/>
      <sz val="14"/>
      <color indexed="12"/>
      <name val="Helv"/>
      <family val="2"/>
    </font>
    <font>
      <u val="single"/>
      <sz val="9"/>
      <color indexed="8"/>
      <name val="Helv"/>
      <family val="0"/>
    </font>
    <font>
      <sz val="12"/>
      <color indexed="8"/>
      <name val="Helv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Helv"/>
      <family val="0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" fontId="3" fillId="0" borderId="1">
      <alignment/>
      <protection/>
    </xf>
    <xf numFmtId="0" fontId="24" fillId="0" borderId="0" applyNumberFormat="0" applyFill="0" applyBorder="0" applyAlignment="0" applyProtection="0"/>
    <xf numFmtId="4" fontId="2" fillId="0" borderId="0">
      <alignment/>
      <protection/>
    </xf>
    <xf numFmtId="0" fontId="23" fillId="0" borderId="0" applyNumberFormat="0" applyFill="0" applyBorder="0" applyAlignment="0" applyProtection="0"/>
    <xf numFmtId="188" fontId="19" fillId="0" borderId="1">
      <alignment horizontal="center"/>
      <protection locked="0"/>
    </xf>
    <xf numFmtId="4" fontId="17" fillId="0" borderId="1">
      <alignment horizontal="right"/>
      <protection hidden="1"/>
    </xf>
    <xf numFmtId="190" fontId="1" fillId="0" borderId="1">
      <alignment horizontal="center"/>
      <protection locked="0"/>
    </xf>
    <xf numFmtId="9" fontId="0" fillId="0" borderId="0" applyFont="0" applyFill="0" applyBorder="0" applyAlignment="0" applyProtection="0"/>
    <xf numFmtId="186" fontId="1" fillId="0" borderId="1">
      <alignment/>
      <protection hidden="1" locked="0"/>
    </xf>
    <xf numFmtId="0" fontId="18" fillId="0" borderId="2" applyAlignment="0">
      <protection hidden="1"/>
    </xf>
    <xf numFmtId="0" fontId="16" fillId="0" borderId="0">
      <alignment horizontal="left"/>
      <protection/>
    </xf>
  </cellStyleXfs>
  <cellXfs count="161">
    <xf numFmtId="0" fontId="0" fillId="0" borderId="0" xfId="0" applyAlignment="1">
      <alignment/>
    </xf>
    <xf numFmtId="4" fontId="5" fillId="0" borderId="0" xfId="0" applyNumberFormat="1" applyFont="1" applyBorder="1" applyAlignment="1" applyProtection="1">
      <alignment horizontal="left" vertical="center"/>
      <protection/>
    </xf>
    <xf numFmtId="0" fontId="1" fillId="0" borderId="0" xfId="0" applyNumberFormat="1" applyFont="1" applyBorder="1" applyAlignment="1" applyProtection="1">
      <alignment horizontal="right" vertical="center"/>
      <protection/>
    </xf>
    <xf numFmtId="4" fontId="1" fillId="0" borderId="0" xfId="0" applyNumberFormat="1" applyFont="1" applyBorder="1" applyAlignment="1" applyProtection="1">
      <alignment horizontal="left" vertical="center"/>
      <protection/>
    </xf>
    <xf numFmtId="0" fontId="7" fillId="0" borderId="0" xfId="0" applyFont="1" applyAlignment="1">
      <alignment/>
    </xf>
    <xf numFmtId="4" fontId="8" fillId="0" borderId="0" xfId="0" applyNumberFormat="1" applyFont="1" applyBorder="1" applyAlignment="1" applyProtection="1">
      <alignment horizontal="left" vertical="center"/>
      <protection/>
    </xf>
    <xf numFmtId="3" fontId="8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3" fontId="12" fillId="0" borderId="0" xfId="19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horizontal="right" vertical="center"/>
      <protection/>
    </xf>
    <xf numFmtId="3" fontId="10" fillId="0" borderId="0" xfId="21" applyNumberFormat="1" applyFont="1" applyBorder="1" applyAlignment="1" applyProtection="1">
      <alignment horizontal="right" vertical="center"/>
      <protection/>
    </xf>
    <xf numFmtId="3" fontId="10" fillId="0" borderId="0" xfId="0" applyNumberFormat="1" applyFont="1" applyAlignment="1">
      <alignment horizontal="right"/>
    </xf>
    <xf numFmtId="0" fontId="5" fillId="0" borderId="4" xfId="0" applyFont="1" applyBorder="1" applyAlignment="1" applyProtection="1">
      <alignment horizontal="left" vertical="center"/>
      <protection/>
    </xf>
    <xf numFmtId="0" fontId="13" fillId="0" borderId="5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" fillId="0" borderId="6" xfId="0" applyNumberFormat="1" applyFont="1" applyBorder="1" applyAlignment="1" applyProtection="1">
      <alignment horizontal="center" vertical="center"/>
      <protection/>
    </xf>
    <xf numFmtId="0" fontId="8" fillId="0" borderId="1" xfId="27" applyNumberFormat="1" applyFont="1" applyFill="1" applyBorder="1" applyAlignment="1" applyProtection="1">
      <alignment horizontal="right" vertical="center"/>
      <protection locked="0"/>
    </xf>
    <xf numFmtId="14" fontId="6" fillId="0" borderId="0" xfId="0" applyNumberFormat="1" applyFont="1" applyFill="1" applyAlignment="1" applyProtection="1">
      <alignment horizontal="right"/>
      <protection/>
    </xf>
    <xf numFmtId="14" fontId="2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14" fontId="7" fillId="0" borderId="0" xfId="0" applyNumberFormat="1" applyFont="1" applyAlignment="1" applyProtection="1">
      <alignment/>
      <protection/>
    </xf>
    <xf numFmtId="0" fontId="7" fillId="0" borderId="7" xfId="0" applyFont="1" applyBorder="1" applyAlignment="1" applyProtection="1">
      <alignment/>
      <protection/>
    </xf>
    <xf numFmtId="0" fontId="7" fillId="0" borderId="8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2" fillId="0" borderId="9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0" fontId="12" fillId="0" borderId="10" xfId="21" applyNumberFormat="1" applyFont="1" applyFill="1" applyBorder="1" applyAlignment="1" applyProtection="1">
      <alignment horizontal="right" vertical="center"/>
      <protection/>
    </xf>
    <xf numFmtId="169" fontId="12" fillId="0" borderId="10" xfId="15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Alignment="1" applyProtection="1">
      <alignment horizontal="right"/>
      <protection/>
    </xf>
    <xf numFmtId="0" fontId="7" fillId="0" borderId="5" xfId="0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/>
      <protection/>
    </xf>
    <xf numFmtId="0" fontId="7" fillId="0" borderId="3" xfId="0" applyFont="1" applyBorder="1" applyAlignment="1" applyProtection="1">
      <alignment/>
      <protection/>
    </xf>
    <xf numFmtId="0" fontId="13" fillId="0" borderId="11" xfId="0" applyFont="1" applyBorder="1" applyAlignment="1" applyProtection="1">
      <alignment/>
      <protection/>
    </xf>
    <xf numFmtId="3" fontId="1" fillId="0" borderId="12" xfId="0" applyNumberFormat="1" applyFont="1" applyBorder="1" applyAlignment="1" applyProtection="1">
      <alignment horizontal="center" vertical="center"/>
      <protection/>
    </xf>
    <xf numFmtId="169" fontId="15" fillId="0" borderId="13" xfId="15" applyNumberFormat="1" applyFont="1" applyBorder="1" applyAlignment="1" applyProtection="1">
      <alignment horizontal="right"/>
      <protection/>
    </xf>
    <xf numFmtId="169" fontId="7" fillId="0" borderId="13" xfId="15" applyNumberFormat="1" applyFont="1" applyBorder="1" applyAlignment="1" applyProtection="1">
      <alignment/>
      <protection/>
    </xf>
    <xf numFmtId="169" fontId="15" fillId="0" borderId="14" xfId="15" applyNumberFormat="1" applyFont="1" applyBorder="1" applyAlignment="1" applyProtection="1">
      <alignment horizontal="right"/>
      <protection/>
    </xf>
    <xf numFmtId="169" fontId="7" fillId="0" borderId="13" xfId="15" applyNumberFormat="1" applyFont="1" applyBorder="1" applyAlignment="1" applyProtection="1">
      <alignment horizontal="right"/>
      <protection/>
    </xf>
    <xf numFmtId="0" fontId="1" fillId="0" borderId="15" xfId="0" applyNumberFormat="1" applyFont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center" vertical="center"/>
      <protection/>
    </xf>
    <xf numFmtId="169" fontId="8" fillId="0" borderId="16" xfId="15" applyNumberFormat="1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169" fontId="8" fillId="0" borderId="6" xfId="15" applyNumberFormat="1" applyFont="1" applyBorder="1" applyAlignment="1" applyProtection="1">
      <alignment horizontal="center" vertical="center"/>
      <protection/>
    </xf>
    <xf numFmtId="169" fontId="8" fillId="0" borderId="17" xfId="15" applyNumberFormat="1" applyFont="1" applyBorder="1" applyAlignment="1" applyProtection="1">
      <alignment horizontal="right" vertical="center"/>
      <protection locked="0"/>
    </xf>
    <xf numFmtId="0" fontId="20" fillId="2" borderId="0" xfId="0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/>
      <protection hidden="1"/>
    </xf>
    <xf numFmtId="171" fontId="7" fillId="0" borderId="18" xfId="15" applyNumberFormat="1" applyFont="1" applyBorder="1" applyAlignment="1" applyProtection="1">
      <alignment horizontal="right" vertical="center"/>
      <protection/>
    </xf>
    <xf numFmtId="171" fontId="7" fillId="0" borderId="15" xfId="15" applyNumberFormat="1" applyFont="1" applyBorder="1" applyAlignment="1" applyProtection="1">
      <alignment horizontal="right" vertical="center"/>
      <protection/>
    </xf>
    <xf numFmtId="171" fontId="14" fillId="0" borderId="19" xfId="15" applyNumberFormat="1" applyFont="1" applyBorder="1" applyAlignment="1" applyProtection="1">
      <alignment vertical="center"/>
      <protection/>
    </xf>
    <xf numFmtId="171" fontId="8" fillId="3" borderId="20" xfId="15" applyNumberFormat="1" applyFont="1" applyFill="1" applyBorder="1" applyAlignment="1" applyProtection="1">
      <alignment horizontal="right" vertical="center"/>
      <protection/>
    </xf>
    <xf numFmtId="169" fontId="11" fillId="0" borderId="10" xfId="15" applyNumberFormat="1" applyFont="1" applyFill="1" applyBorder="1" applyAlignment="1" applyProtection="1">
      <alignment horizontal="right" vertical="center"/>
      <protection/>
    </xf>
    <xf numFmtId="169" fontId="8" fillId="0" borderId="10" xfId="15" applyNumberFormat="1" applyFont="1" applyBorder="1" applyAlignment="1" applyProtection="1">
      <alignment horizontal="right" vertical="center"/>
      <protection/>
    </xf>
    <xf numFmtId="171" fontId="8" fillId="0" borderId="21" xfId="15" applyNumberFormat="1" applyFont="1" applyBorder="1" applyAlignment="1" applyProtection="1">
      <alignment horizontal="right" vertical="center"/>
      <protection/>
    </xf>
    <xf numFmtId="171" fontId="15" fillId="0" borderId="18" xfId="15" applyNumberFormat="1" applyFont="1" applyBorder="1" applyAlignment="1" applyProtection="1">
      <alignment horizontal="right"/>
      <protection/>
    </xf>
    <xf numFmtId="171" fontId="7" fillId="0" borderId="18" xfId="15" applyNumberFormat="1" applyFont="1" applyBorder="1" applyAlignment="1" applyProtection="1">
      <alignment/>
      <protection locked="0"/>
    </xf>
    <xf numFmtId="171" fontId="7" fillId="0" borderId="18" xfId="15" applyNumberFormat="1" applyFont="1" applyBorder="1" applyAlignment="1" applyProtection="1">
      <alignment/>
      <protection/>
    </xf>
    <xf numFmtId="171" fontId="15" fillId="0" borderId="19" xfId="15" applyNumberFormat="1" applyFont="1" applyBorder="1" applyAlignment="1" applyProtection="1">
      <alignment horizontal="right"/>
      <protection/>
    </xf>
    <xf numFmtId="171" fontId="7" fillId="0" borderId="18" xfId="15" applyNumberFormat="1" applyFont="1" applyBorder="1" applyAlignment="1" applyProtection="1">
      <alignment horizontal="right"/>
      <protection/>
    </xf>
    <xf numFmtId="3" fontId="1" fillId="0" borderId="17" xfId="0" applyNumberFormat="1" applyFont="1" applyBorder="1" applyAlignment="1" applyProtection="1">
      <alignment horizontal="center" vertical="center"/>
      <protection/>
    </xf>
    <xf numFmtId="169" fontId="7" fillId="0" borderId="22" xfId="15" applyNumberFormat="1" applyFont="1" applyBorder="1" applyAlignment="1" applyProtection="1">
      <alignment horizontal="right" vertical="center"/>
      <protection/>
    </xf>
    <xf numFmtId="169" fontId="7" fillId="0" borderId="23" xfId="15" applyNumberFormat="1" applyFont="1" applyBorder="1" applyAlignment="1" applyProtection="1">
      <alignment horizontal="right" vertical="center"/>
      <protection/>
    </xf>
    <xf numFmtId="169" fontId="14" fillId="0" borderId="4" xfId="15" applyNumberFormat="1" applyFont="1" applyBorder="1" applyAlignment="1" applyProtection="1">
      <alignment vertical="center"/>
      <protection/>
    </xf>
    <xf numFmtId="0" fontId="12" fillId="4" borderId="3" xfId="0" applyFont="1" applyFill="1" applyBorder="1" applyAlignment="1" applyProtection="1">
      <alignment vertical="center"/>
      <protection/>
    </xf>
    <xf numFmtId="0" fontId="12" fillId="4" borderId="11" xfId="0" applyFont="1" applyFill="1" applyBorder="1" applyAlignment="1" applyProtection="1">
      <alignment vertical="center"/>
      <protection/>
    </xf>
    <xf numFmtId="0" fontId="12" fillId="4" borderId="24" xfId="0" applyFont="1" applyFill="1" applyBorder="1" applyAlignment="1" applyProtection="1">
      <alignment vertical="center"/>
      <protection/>
    </xf>
    <xf numFmtId="49" fontId="13" fillId="0" borderId="5" xfId="0" applyNumberFormat="1" applyFont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left" vertical="center"/>
      <protection/>
    </xf>
    <xf numFmtId="40" fontId="14" fillId="0" borderId="25" xfId="15" applyNumberFormat="1" applyFont="1" applyFill="1" applyBorder="1" applyAlignment="1" applyProtection="1">
      <alignment horizontal="right"/>
      <protection/>
    </xf>
    <xf numFmtId="171" fontId="11" fillId="0" borderId="10" xfId="15" applyNumberFormat="1" applyFont="1" applyFill="1" applyBorder="1" applyAlignment="1" applyProtection="1">
      <alignment horizontal="right" vertical="center"/>
      <protection/>
    </xf>
    <xf numFmtId="171" fontId="11" fillId="0" borderId="10" xfId="15" applyNumberFormat="1" applyFont="1" applyBorder="1" applyAlignment="1" applyProtection="1">
      <alignment horizontal="right" vertical="center"/>
      <protection/>
    </xf>
    <xf numFmtId="0" fontId="12" fillId="0" borderId="3" xfId="0" applyFont="1" applyBorder="1" applyAlignment="1" applyProtection="1">
      <alignment horizontal="left" vertical="center"/>
      <protection/>
    </xf>
    <xf numFmtId="0" fontId="12" fillId="0" borderId="11" xfId="0" applyFont="1" applyBorder="1" applyAlignment="1" applyProtection="1">
      <alignment horizontal="left" vertical="center"/>
      <protection/>
    </xf>
    <xf numFmtId="0" fontId="12" fillId="0" borderId="11" xfId="21" applyNumberFormat="1" applyFont="1" applyFill="1" applyBorder="1" applyAlignment="1" applyProtection="1">
      <alignment horizontal="right" vertical="center"/>
      <protection/>
    </xf>
    <xf numFmtId="169" fontId="12" fillId="0" borderId="11" xfId="15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right"/>
      <protection/>
    </xf>
    <xf numFmtId="205" fontId="7" fillId="0" borderId="0" xfId="0" applyNumberFormat="1" applyFont="1" applyAlignment="1" applyProtection="1">
      <alignment horizontal="left"/>
      <protection/>
    </xf>
    <xf numFmtId="169" fontId="14" fillId="0" borderId="26" xfId="15" applyNumberFormat="1" applyFont="1" applyBorder="1" applyAlignment="1" applyProtection="1">
      <alignment vertical="center"/>
      <protection/>
    </xf>
    <xf numFmtId="169" fontId="12" fillId="0" borderId="27" xfId="15" applyNumberFormat="1" applyFont="1" applyBorder="1" applyAlignment="1" applyProtection="1">
      <alignment vertical="center"/>
      <protection/>
    </xf>
    <xf numFmtId="38" fontId="14" fillId="0" borderId="14" xfId="15" applyNumberFormat="1" applyFont="1" applyFill="1" applyBorder="1" applyAlignment="1" applyProtection="1">
      <alignment horizontal="right"/>
      <protection/>
    </xf>
    <xf numFmtId="3" fontId="1" fillId="0" borderId="28" xfId="0" applyNumberFormat="1" applyFont="1" applyBorder="1" applyAlignment="1" applyProtection="1">
      <alignment horizontal="center" vertical="center"/>
      <protection/>
    </xf>
    <xf numFmtId="0" fontId="1" fillId="0" borderId="29" xfId="0" applyNumberFormat="1" applyFont="1" applyBorder="1" applyAlignment="1" applyProtection="1">
      <alignment horizontal="center" vertical="center"/>
      <protection/>
    </xf>
    <xf numFmtId="169" fontId="8" fillId="0" borderId="1" xfId="15" applyNumberFormat="1" applyFont="1" applyFill="1" applyBorder="1" applyAlignment="1" applyProtection="1">
      <alignment horizontal="right" vertical="center"/>
      <protection locked="0"/>
    </xf>
    <xf numFmtId="3" fontId="1" fillId="0" borderId="1" xfId="0" applyNumberFormat="1" applyFont="1" applyBorder="1" applyAlignment="1">
      <alignment/>
    </xf>
    <xf numFmtId="200" fontId="14" fillId="0" borderId="18" xfId="15" applyNumberFormat="1" applyFont="1" applyBorder="1" applyAlignment="1" applyProtection="1">
      <alignment vertical="center"/>
      <protection/>
    </xf>
    <xf numFmtId="171" fontId="12" fillId="0" borderId="19" xfId="15" applyNumberFormat="1" applyFont="1" applyBorder="1" applyAlignment="1" applyProtection="1">
      <alignment vertical="center"/>
      <protection/>
    </xf>
    <xf numFmtId="0" fontId="8" fillId="0" borderId="1" xfId="27" applyNumberFormat="1" applyFont="1" applyFill="1" applyBorder="1" applyAlignment="1" applyProtection="1">
      <alignment horizontal="left" vertical="center"/>
      <protection locked="0"/>
    </xf>
    <xf numFmtId="171" fontId="7" fillId="0" borderId="0" xfId="0" applyNumberFormat="1" applyFont="1" applyAlignment="1">
      <alignment/>
    </xf>
    <xf numFmtId="0" fontId="10" fillId="0" borderId="0" xfId="0" applyFont="1" applyFill="1" applyBorder="1" applyAlignment="1" applyProtection="1">
      <alignment horizontal="left" vertical="center"/>
      <protection/>
    </xf>
    <xf numFmtId="0" fontId="1" fillId="5" borderId="1" xfId="0" applyFont="1" applyFill="1" applyBorder="1" applyAlignment="1" applyProtection="1">
      <alignment horizontal="left" vertical="center" wrapText="1"/>
      <protection/>
    </xf>
    <xf numFmtId="0" fontId="8" fillId="5" borderId="1" xfId="28" applyNumberFormat="1" applyFont="1" applyFill="1" applyBorder="1" applyAlignment="1" applyProtection="1">
      <alignment horizontal="left" vertical="center" wrapText="1"/>
      <protection/>
    </xf>
    <xf numFmtId="3" fontId="8" fillId="5" borderId="30" xfId="28" applyNumberFormat="1" applyFont="1" applyFill="1" applyBorder="1" applyAlignment="1" applyProtection="1">
      <alignment horizontal="center" vertical="center" wrapText="1"/>
      <protection/>
    </xf>
    <xf numFmtId="0" fontId="15" fillId="0" borderId="31" xfId="0" applyFont="1" applyBorder="1" applyAlignment="1" applyProtection="1">
      <alignment horizontal="left" vertical="center"/>
      <protection/>
    </xf>
    <xf numFmtId="0" fontId="15" fillId="0" borderId="7" xfId="0" applyFont="1" applyBorder="1" applyAlignment="1" applyProtection="1">
      <alignment horizontal="left" vertical="center"/>
      <protection/>
    </xf>
    <xf numFmtId="3" fontId="12" fillId="0" borderId="32" xfId="29" applyNumberFormat="1" applyFont="1" applyFill="1" applyBorder="1" applyAlignment="1" applyProtection="1">
      <alignment vertical="center"/>
      <protection/>
    </xf>
    <xf numFmtId="0" fontId="12" fillId="0" borderId="5" xfId="0" applyFont="1" applyBorder="1" applyAlignment="1" applyProtection="1">
      <alignment horizontal="left" vertical="center"/>
      <protection/>
    </xf>
    <xf numFmtId="0" fontId="1" fillId="5" borderId="33" xfId="0" applyFont="1" applyFill="1" applyBorder="1" applyAlignment="1" applyProtection="1">
      <alignment horizontal="left" vertical="center" wrapText="1"/>
      <protection/>
    </xf>
    <xf numFmtId="0" fontId="21" fillId="0" borderId="30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171" fontId="7" fillId="0" borderId="0" xfId="0" applyNumberFormat="1" applyFont="1" applyAlignment="1" applyProtection="1">
      <alignment/>
      <protection/>
    </xf>
    <xf numFmtId="198" fontId="8" fillId="0" borderId="1" xfId="15" applyNumberFormat="1" applyFont="1" applyFill="1" applyBorder="1" applyAlignment="1" applyProtection="1">
      <alignment horizontal="right" vertical="center"/>
      <protection locked="0"/>
    </xf>
    <xf numFmtId="3" fontId="1" fillId="0" borderId="34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69" fontId="8" fillId="0" borderId="35" xfId="15" applyNumberFormat="1" applyFont="1" applyBorder="1" applyAlignment="1" applyProtection="1">
      <alignment horizontal="center" vertical="center"/>
      <protection/>
    </xf>
    <xf numFmtId="3" fontId="12" fillId="0" borderId="36" xfId="29" applyNumberFormat="1" applyFont="1" applyFill="1" applyBorder="1" applyAlignment="1" applyProtection="1">
      <alignment horizontal="center" vertical="center"/>
      <protection/>
    </xf>
    <xf numFmtId="3" fontId="12" fillId="0" borderId="37" xfId="29" applyNumberFormat="1" applyFont="1" applyFill="1" applyBorder="1" applyAlignment="1" applyProtection="1">
      <alignment vertical="center"/>
      <protection/>
    </xf>
    <xf numFmtId="3" fontId="12" fillId="0" borderId="31" xfId="29" applyNumberFormat="1" applyFont="1" applyFill="1" applyBorder="1" applyAlignment="1" applyProtection="1">
      <alignment vertical="center" wrapText="1"/>
      <protection/>
    </xf>
    <xf numFmtId="3" fontId="12" fillId="0" borderId="38" xfId="29" applyNumberFormat="1" applyFont="1" applyFill="1" applyBorder="1" applyAlignment="1" applyProtection="1">
      <alignment horizontal="center" vertical="center" wrapText="1"/>
      <protection/>
    </xf>
    <xf numFmtId="3" fontId="2" fillId="0" borderId="39" xfId="0" applyNumberFormat="1" applyFont="1" applyBorder="1" applyAlignment="1" applyProtection="1">
      <alignment horizontal="center" vertical="center"/>
      <protection/>
    </xf>
    <xf numFmtId="3" fontId="2" fillId="0" borderId="40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10" fillId="2" borderId="42" xfId="0" applyFont="1" applyFill="1" applyBorder="1" applyAlignment="1" applyProtection="1">
      <alignment horizontal="center" vertical="center"/>
      <protection/>
    </xf>
    <xf numFmtId="0" fontId="10" fillId="2" borderId="41" xfId="0" applyFont="1" applyFill="1" applyBorder="1" applyAlignment="1" applyProtection="1">
      <alignment horizontal="center" vertical="center"/>
      <protection/>
    </xf>
    <xf numFmtId="0" fontId="10" fillId="2" borderId="9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0" fontId="20" fillId="2" borderId="42" xfId="0" applyFont="1" applyFill="1" applyBorder="1" applyAlignment="1" applyProtection="1">
      <alignment horizontal="center" vertical="center"/>
      <protection/>
    </xf>
    <xf numFmtId="3" fontId="2" fillId="0" borderId="42" xfId="0" applyNumberFormat="1" applyFont="1" applyBorder="1" applyAlignment="1" applyProtection="1">
      <alignment horizontal="center" vertical="center"/>
      <protection/>
    </xf>
    <xf numFmtId="3" fontId="2" fillId="0" borderId="16" xfId="0" applyNumberFormat="1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3" fontId="8" fillId="0" borderId="1" xfId="15" applyNumberFormat="1" applyFont="1" applyFill="1" applyBorder="1" applyAlignment="1" applyProtection="1">
      <alignment horizontal="right" vertical="center"/>
      <protection locked="0"/>
    </xf>
    <xf numFmtId="3" fontId="1" fillId="0" borderId="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25" fillId="5" borderId="44" xfId="28" applyNumberFormat="1" applyFont="1" applyFill="1" applyBorder="1" applyAlignment="1" applyProtection="1">
      <alignment horizontal="center" vertical="center" wrapText="1"/>
      <protection/>
    </xf>
    <xf numFmtId="169" fontId="8" fillId="6" borderId="44" xfId="15" applyNumberFormat="1" applyFont="1" applyFill="1" applyBorder="1" applyAlignment="1" applyProtection="1">
      <alignment horizontal="right" vertical="center"/>
      <protection/>
    </xf>
    <xf numFmtId="169" fontId="11" fillId="7" borderId="24" xfId="15" applyNumberFormat="1" applyFont="1" applyFill="1" applyBorder="1" applyAlignment="1" applyProtection="1">
      <alignment horizontal="right" vertical="center"/>
      <protection/>
    </xf>
    <xf numFmtId="3" fontId="25" fillId="5" borderId="33" xfId="28" applyNumberFormat="1" applyFont="1" applyFill="1" applyBorder="1" applyAlignment="1" applyProtection="1">
      <alignment horizontal="center" vertical="center" wrapText="1"/>
      <protection/>
    </xf>
    <xf numFmtId="169" fontId="8" fillId="6" borderId="33" xfId="15" applyNumberFormat="1" applyFont="1" applyFill="1" applyBorder="1" applyAlignment="1" applyProtection="1">
      <alignment horizontal="right" vertical="center"/>
      <protection/>
    </xf>
    <xf numFmtId="169" fontId="11" fillId="7" borderId="14" xfId="15" applyNumberFormat="1" applyFont="1" applyFill="1" applyBorder="1" applyAlignment="1" applyProtection="1">
      <alignment horizontal="right" vertical="center"/>
      <protection/>
    </xf>
    <xf numFmtId="3" fontId="12" fillId="0" borderId="32" xfId="29" applyNumberFormat="1" applyFont="1" applyFill="1" applyBorder="1" applyAlignment="1" applyProtection="1">
      <alignment horizontal="center" vertical="center" wrapText="1"/>
      <protection/>
    </xf>
    <xf numFmtId="3" fontId="8" fillId="5" borderId="44" xfId="28" applyNumberFormat="1" applyFont="1" applyFill="1" applyBorder="1" applyAlignment="1" applyProtection="1">
      <alignment horizontal="center" vertical="center" wrapText="1"/>
      <protection/>
    </xf>
    <xf numFmtId="169" fontId="8" fillId="8" borderId="44" xfId="15" applyNumberFormat="1" applyFont="1" applyFill="1" applyBorder="1" applyAlignment="1" applyProtection="1">
      <alignment horizontal="right" vertical="center"/>
      <protection/>
    </xf>
    <xf numFmtId="198" fontId="11" fillId="9" borderId="24" xfId="15" applyNumberFormat="1" applyFont="1" applyFill="1" applyBorder="1" applyAlignment="1" applyProtection="1">
      <alignment horizontal="right" vertical="center"/>
      <protection/>
    </xf>
    <xf numFmtId="3" fontId="12" fillId="0" borderId="45" xfId="29" applyNumberFormat="1" applyFont="1" applyFill="1" applyBorder="1" applyAlignment="1" applyProtection="1">
      <alignment vertical="center" wrapText="1"/>
      <protection/>
    </xf>
    <xf numFmtId="169" fontId="8" fillId="8" borderId="33" xfId="15" applyNumberFormat="1" applyFont="1" applyFill="1" applyBorder="1" applyAlignment="1" applyProtection="1">
      <alignment horizontal="right" vertical="center"/>
      <protection/>
    </xf>
    <xf numFmtId="198" fontId="11" fillId="9" borderId="14" xfId="15" applyNumberFormat="1" applyFont="1" applyFill="1" applyBorder="1" applyAlignment="1" applyProtection="1">
      <alignment horizontal="right" vertical="center"/>
      <protection/>
    </xf>
    <xf numFmtId="3" fontId="8" fillId="5" borderId="33" xfId="28" applyNumberFormat="1" applyFont="1" applyFill="1" applyBorder="1" applyAlignment="1" applyProtection="1">
      <alignment horizontal="center" vertical="center" wrapText="1"/>
      <protection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DM ,00 Felder" xfId="19"/>
    <cellStyle name="Followed Hyperlink" xfId="20"/>
    <cellStyle name="Gesamt" xfId="21"/>
    <cellStyle name="Hyperlink" xfId="22"/>
    <cellStyle name="MU % Felder" xfId="23"/>
    <cellStyle name="MUA/SW Felder" xfId="24"/>
    <cellStyle name="No/Dys/MU Felder" xfId="25"/>
    <cellStyle name="Percent" xfId="26"/>
    <cellStyle name="Rate/Extras" xfId="27"/>
    <cellStyle name="Überschr. Qty etc." xfId="28"/>
    <cellStyle name="Überschrif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14"/>
  <sheetViews>
    <sheetView showGridLines="0" tabSelected="1" zoomScaleSheetLayoutView="75" workbookViewId="0" topLeftCell="A1">
      <selection activeCell="H12" sqref="H12"/>
    </sheetView>
  </sheetViews>
  <sheetFormatPr defaultColWidth="11.421875" defaultRowHeight="12.75"/>
  <cols>
    <col min="1" max="1" width="4.00390625" style="4" customWidth="1"/>
    <col min="2" max="2" width="41.421875" style="4" bestFit="1" customWidth="1"/>
    <col min="3" max="4" width="22.421875" style="4" customWidth="1"/>
    <col min="5" max="6" width="22.421875" style="4" hidden="1" customWidth="1"/>
    <col min="7" max="7" width="11.421875" style="4" customWidth="1"/>
    <col min="8" max="8" width="13.421875" style="4" bestFit="1" customWidth="1"/>
    <col min="9" max="16384" width="11.421875" style="4" customWidth="1"/>
  </cols>
  <sheetData>
    <row r="1" spans="1:6" ht="12.75">
      <c r="A1" s="1" t="s">
        <v>17</v>
      </c>
      <c r="B1" s="2"/>
      <c r="C1" s="22"/>
      <c r="E1" s="23"/>
      <c r="F1" s="22"/>
    </row>
    <row r="2" spans="1:6" ht="12">
      <c r="A2" s="74" t="s">
        <v>2</v>
      </c>
      <c r="B2" s="2"/>
      <c r="C2" s="52"/>
      <c r="D2" s="6"/>
      <c r="E2" s="23"/>
      <c r="F2" s="24"/>
    </row>
    <row r="3" spans="1:6" ht="12">
      <c r="A3" s="74" t="s">
        <v>1</v>
      </c>
      <c r="B3" s="2"/>
      <c r="C3" s="52"/>
      <c r="D3" s="6"/>
      <c r="E3" s="23"/>
      <c r="F3" s="24"/>
    </row>
    <row r="4" spans="1:6" ht="12">
      <c r="A4" s="74" t="s">
        <v>13</v>
      </c>
      <c r="B4" s="2"/>
      <c r="C4" s="52"/>
      <c r="D4" s="6"/>
      <c r="E4" s="23"/>
      <c r="F4" s="24"/>
    </row>
    <row r="5" spans="1:6" ht="12.75" thickBot="1">
      <c r="A5" s="5"/>
      <c r="B5" s="2"/>
      <c r="C5" s="6"/>
      <c r="D5" s="6"/>
      <c r="E5" s="23"/>
      <c r="F5" s="24"/>
    </row>
    <row r="6" spans="1:6" ht="15.75" customHeight="1">
      <c r="A6" s="121" t="s">
        <v>18</v>
      </c>
      <c r="B6" s="122"/>
      <c r="C6" s="117" t="s">
        <v>28</v>
      </c>
      <c r="D6" s="118"/>
      <c r="E6" s="119" t="s">
        <v>19</v>
      </c>
      <c r="F6" s="120"/>
    </row>
    <row r="7" spans="1:6" ht="15.75" customHeight="1" thickBot="1">
      <c r="A7" s="123"/>
      <c r="B7" s="124"/>
      <c r="C7" s="110" t="s">
        <v>24</v>
      </c>
      <c r="D7" s="90" t="s">
        <v>32</v>
      </c>
      <c r="E7" s="66" t="s">
        <v>24</v>
      </c>
      <c r="F7" s="20" t="e">
        <f>#REF!</f>
        <v>#REF!</v>
      </c>
    </row>
    <row r="8" spans="1:7" ht="40.5" customHeight="1">
      <c r="A8" s="18">
        <v>1</v>
      </c>
      <c r="B8" s="19" t="s">
        <v>67</v>
      </c>
      <c r="C8" s="86">
        <f>'Detailed Budget'!G48</f>
        <v>43970000</v>
      </c>
      <c r="D8" s="93">
        <f>'Detailed Budget'!H48</f>
        <v>14656.666666666668</v>
      </c>
      <c r="E8" s="67" t="e">
        <f>'Detailed Budget'!#REF!</f>
        <v>#REF!</v>
      </c>
      <c r="F8" s="54" t="e">
        <f>IF(E8&gt;0,E8/#REF!,"")</f>
        <v>#REF!</v>
      </c>
      <c r="G8" s="96"/>
    </row>
    <row r="9" spans="1:7" ht="31.5" customHeight="1">
      <c r="A9" s="73" t="s">
        <v>15</v>
      </c>
      <c r="B9" s="19" t="s">
        <v>68</v>
      </c>
      <c r="C9" s="86">
        <f>'Detailed Budget'!G90</f>
        <v>125100000</v>
      </c>
      <c r="D9" s="93">
        <f>C9/'Finance Structure'!$D$17</f>
        <v>41700</v>
      </c>
      <c r="E9" s="67"/>
      <c r="F9" s="54"/>
      <c r="G9" s="96"/>
    </row>
    <row r="10" spans="1:7" ht="27" customHeight="1" thickBot="1">
      <c r="A10" s="73" t="s">
        <v>16</v>
      </c>
      <c r="B10" s="13" t="s">
        <v>69</v>
      </c>
      <c r="C10" s="86">
        <f>'Detailed Budget'!G105</f>
        <v>8281600</v>
      </c>
      <c r="D10" s="93">
        <f>C10/'Finance Structure'!$D$17</f>
        <v>2760.5333333333333</v>
      </c>
      <c r="E10" s="68" t="e">
        <f>'Detailed Budget'!#REF!</f>
        <v>#REF!</v>
      </c>
      <c r="F10" s="55" t="e">
        <f>IF(E10&gt;0,E10/#REF!,"")</f>
        <v>#REF!</v>
      </c>
      <c r="G10" s="96"/>
    </row>
    <row r="11" spans="1:7" ht="27" customHeight="1" thickBot="1">
      <c r="A11" s="14"/>
      <c r="B11" s="17" t="s">
        <v>20</v>
      </c>
      <c r="C11" s="87">
        <f>SUM(C8:C10)</f>
        <v>177351600</v>
      </c>
      <c r="D11" s="94">
        <f>C11/'Finance Structure'!$D$17</f>
        <v>59117.2</v>
      </c>
      <c r="E11" s="68"/>
      <c r="F11" s="55"/>
      <c r="G11" s="96"/>
    </row>
    <row r="12" spans="1:7" ht="27" customHeight="1" thickBot="1">
      <c r="A12" s="7"/>
      <c r="B12" s="10"/>
      <c r="C12" s="12"/>
      <c r="D12" s="12"/>
      <c r="E12" s="68"/>
      <c r="F12" s="55"/>
      <c r="G12" s="96"/>
    </row>
    <row r="13" spans="1:6" ht="27" customHeight="1" thickBot="1">
      <c r="A13" s="7"/>
      <c r="B13" s="10"/>
      <c r="C13" s="15"/>
      <c r="D13" s="15"/>
      <c r="E13" s="68" t="e">
        <f>'Detailed Budget'!#REF!</f>
        <v>#REF!</v>
      </c>
      <c r="F13" s="55" t="e">
        <f>IF(E13&gt;0,E13/#REF!,"")</f>
        <v>#REF!</v>
      </c>
    </row>
    <row r="14" spans="3:6" ht="27" customHeight="1" thickBot="1">
      <c r="C14" s="16"/>
      <c r="D14" s="16"/>
      <c r="E14" s="69" t="e">
        <f>SUM(E8:E10)</f>
        <v>#REF!</v>
      </c>
      <c r="F14" s="56" t="e">
        <f>SUM(F8:F10)</f>
        <v>#REF!</v>
      </c>
    </row>
  </sheetData>
  <sheetProtection/>
  <mergeCells count="3">
    <mergeCell ref="C6:D6"/>
    <mergeCell ref="E6:F6"/>
    <mergeCell ref="A6:B7"/>
  </mergeCells>
  <printOptions horizontalCentered="1" verticalCentered="1"/>
  <pageMargins left="0.5905511811023623" right="0.5905511811023623" top="0.984251968503937" bottom="0.5905511811023623" header="0.5118110236220472" footer="0.3937007874015748"/>
  <pageSetup horizontalDpi="1200" verticalDpi="1200" orientation="landscape" paperSize="9"/>
  <headerFooter alignWithMargins="0">
    <oddFooter>&amp;LLast updated: &amp;D&amp;CBudget Summary&amp;R&amp;P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P131"/>
  <sheetViews>
    <sheetView showGridLines="0" showZeros="0" zoomScale="125" zoomScaleNormal="125" workbookViewId="0" topLeftCell="A79">
      <selection activeCell="I96" sqref="I95:I96"/>
    </sheetView>
  </sheetViews>
  <sheetFormatPr defaultColWidth="11.421875" defaultRowHeight="12.75"/>
  <cols>
    <col min="1" max="1" width="4.8515625" style="24" customWidth="1"/>
    <col min="2" max="2" width="54.421875" style="24" customWidth="1"/>
    <col min="3" max="3" width="8.421875" style="24" bestFit="1" customWidth="1"/>
    <col min="4" max="4" width="6.28125" style="24" customWidth="1"/>
    <col min="5" max="5" width="4.8515625" style="24" bestFit="1" customWidth="1"/>
    <col min="6" max="6" width="11.140625" style="24" bestFit="1" customWidth="1"/>
    <col min="7" max="7" width="13.00390625" style="24" customWidth="1"/>
    <col min="8" max="8" width="11.8515625" style="24" customWidth="1"/>
    <col min="9" max="9" width="8.7109375" style="24" customWidth="1"/>
    <col min="10" max="10" width="11.140625" style="24" customWidth="1"/>
    <col min="11" max="11" width="14.7109375" style="24" hidden="1" customWidth="1"/>
    <col min="12" max="12" width="0.42578125" style="24" hidden="1" customWidth="1"/>
    <col min="13" max="16" width="11.421875" style="37" customWidth="1"/>
    <col min="17" max="16384" width="11.421875" style="24" customWidth="1"/>
  </cols>
  <sheetData>
    <row r="1" spans="1:16" ht="12.75">
      <c r="A1" s="1" t="s">
        <v>17</v>
      </c>
      <c r="L1" s="25"/>
      <c r="M1" s="53"/>
      <c r="N1" s="53"/>
      <c r="O1" s="53"/>
      <c r="P1" s="53"/>
    </row>
    <row r="2" spans="1:16" ht="12">
      <c r="A2" s="5" t="str">
        <f>IF('Budget Summary'!A2&gt;0,'Budget Summary'!A2,"")</f>
        <v>Department: Water and Sanitation</v>
      </c>
      <c r="B2" s="5"/>
      <c r="C2" s="5"/>
      <c r="D2" s="5">
        <f>IF('Budget Summary'!C2&gt;0,'Budget Summary'!C2,"")</f>
      </c>
      <c r="E2" s="37"/>
      <c r="F2" s="37"/>
      <c r="G2" s="37"/>
      <c r="H2" s="37"/>
      <c r="I2" s="37"/>
      <c r="J2" s="37"/>
      <c r="K2" s="37"/>
      <c r="L2" s="37"/>
      <c r="M2" s="53"/>
      <c r="N2" s="53"/>
      <c r="O2" s="53"/>
      <c r="P2" s="53"/>
    </row>
    <row r="3" spans="1:16" ht="12">
      <c r="A3" s="5" t="str">
        <f>IF('Budget Summary'!A3&gt;0,'Budget Summary'!A3,"")</f>
        <v>Donor: Blue Planet Run Foundation</v>
      </c>
      <c r="B3" s="5"/>
      <c r="C3" s="5"/>
      <c r="D3" s="5">
        <f>IF('Budget Summary'!C3&gt;0,'Budget Summary'!C3,"")</f>
      </c>
      <c r="E3" s="37"/>
      <c r="F3" s="37"/>
      <c r="G3" s="37"/>
      <c r="H3" s="37"/>
      <c r="I3" s="37"/>
      <c r="J3" s="37"/>
      <c r="K3" s="37"/>
      <c r="L3" s="37"/>
      <c r="M3" s="53"/>
      <c r="N3" s="53"/>
      <c r="O3" s="53"/>
      <c r="P3" s="53"/>
    </row>
    <row r="4" spans="1:16" ht="12">
      <c r="A4" s="5" t="str">
        <f>IF('Budget Summary'!A4&gt;0,'Budget Summary'!A4,"")</f>
        <v>Project Name: Well construction, repairs, maintenance and Hygiene Education for sustainable water-supply</v>
      </c>
      <c r="B4" s="5"/>
      <c r="C4" s="5"/>
      <c r="D4" s="5">
        <f>IF('Budget Summary'!C4&gt;0,'Budget Summary'!C4,"")</f>
      </c>
      <c r="E4" s="37"/>
      <c r="F4" s="37"/>
      <c r="G4" s="37"/>
      <c r="H4" s="37"/>
      <c r="I4" s="37"/>
      <c r="J4" s="37"/>
      <c r="K4" s="37"/>
      <c r="L4" s="37"/>
      <c r="M4" s="53"/>
      <c r="N4" s="53"/>
      <c r="O4" s="53"/>
      <c r="P4" s="53"/>
    </row>
    <row r="5" spans="1:16" ht="1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53"/>
      <c r="N5" s="53"/>
      <c r="O5" s="53"/>
      <c r="P5" s="53"/>
    </row>
    <row r="6" spans="1:16" ht="23.25" customHeight="1">
      <c r="A6" s="51" t="s">
        <v>27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3"/>
      <c r="N6" s="53"/>
      <c r="O6" s="53"/>
      <c r="P6" s="53"/>
    </row>
    <row r="7" spans="13:16" ht="12">
      <c r="M7" s="53"/>
      <c r="N7" s="53"/>
      <c r="O7" s="53"/>
      <c r="P7" s="53"/>
    </row>
    <row r="8" spans="1:16" ht="12.75" thickBot="1">
      <c r="A8" s="31"/>
      <c r="B8" s="32"/>
      <c r="C8" s="32"/>
      <c r="D8" s="33"/>
      <c r="E8" s="33"/>
      <c r="F8" s="34"/>
      <c r="G8" s="34"/>
      <c r="H8" s="58"/>
      <c r="I8" s="78"/>
      <c r="J8" s="79"/>
      <c r="K8" s="50"/>
      <c r="L8" s="57">
        <f>IF(K8&gt;0,K8/#REF!,"")</f>
      </c>
      <c r="O8" s="53"/>
      <c r="P8" s="53"/>
    </row>
    <row r="9" spans="1:16" ht="35.25" customHeight="1">
      <c r="A9" s="104" t="s">
        <v>72</v>
      </c>
      <c r="B9" s="101"/>
      <c r="C9" s="102"/>
      <c r="D9" s="26"/>
      <c r="E9" s="26"/>
      <c r="F9" s="103"/>
      <c r="G9" s="113"/>
      <c r="H9" s="114"/>
      <c r="I9" s="149"/>
      <c r="J9" s="145"/>
      <c r="K9" s="50"/>
      <c r="L9" s="57">
        <f>IF(K9&gt;0,K9/#REF!,"")</f>
      </c>
      <c r="O9" s="53"/>
      <c r="P9" s="53"/>
    </row>
    <row r="10" spans="1:16" ht="43.5">
      <c r="A10" s="105" t="s">
        <v>26</v>
      </c>
      <c r="B10" s="98" t="s">
        <v>74</v>
      </c>
      <c r="C10" s="98" t="s">
        <v>75</v>
      </c>
      <c r="D10" s="99" t="s">
        <v>31</v>
      </c>
      <c r="E10" s="99" t="s">
        <v>64</v>
      </c>
      <c r="F10" s="100" t="s">
        <v>76</v>
      </c>
      <c r="G10" s="142" t="s">
        <v>65</v>
      </c>
      <c r="H10" s="139" t="s">
        <v>66</v>
      </c>
      <c r="I10" s="152" t="s">
        <v>71</v>
      </c>
      <c r="J10" s="146" t="s">
        <v>70</v>
      </c>
      <c r="K10" s="50"/>
      <c r="L10" s="57"/>
      <c r="O10" s="53"/>
      <c r="P10" s="53"/>
    </row>
    <row r="11" spans="1:12" ht="12.75" thickBot="1">
      <c r="A11" s="27">
        <v>101</v>
      </c>
      <c r="B11" s="106" t="s">
        <v>61</v>
      </c>
      <c r="C11" s="107"/>
      <c r="D11" s="107"/>
      <c r="E11" s="21"/>
      <c r="F11" s="136"/>
      <c r="G11" s="143"/>
      <c r="H11" s="140"/>
      <c r="I11" s="150"/>
      <c r="J11" s="147"/>
      <c r="K11" s="59"/>
      <c r="L11" s="60"/>
    </row>
    <row r="12" spans="1:12" ht="12.75" thickBot="1">
      <c r="A12" s="27">
        <v>102</v>
      </c>
      <c r="B12" s="107" t="s">
        <v>38</v>
      </c>
      <c r="C12" s="107" t="s">
        <v>79</v>
      </c>
      <c r="D12" s="107">
        <v>1</v>
      </c>
      <c r="E12" s="21">
        <v>4</v>
      </c>
      <c r="F12" s="137">
        <v>2500000</v>
      </c>
      <c r="G12" s="143">
        <f aca="true" t="shared" si="0" ref="G12:G47">IF(E12&gt;0,D12*E12*F12,D12*F12)</f>
        <v>10000000</v>
      </c>
      <c r="H12" s="140">
        <f>G12/'Finance Structure'!$D$17</f>
        <v>3333.3333333333335</v>
      </c>
      <c r="I12" s="150">
        <f>H12</f>
        <v>3333.3333333333335</v>
      </c>
      <c r="J12" s="147"/>
      <c r="K12" s="71"/>
      <c r="L12" s="72"/>
    </row>
    <row r="13" spans="1:12" ht="12">
      <c r="A13" s="27">
        <v>103</v>
      </c>
      <c r="B13" s="107" t="s">
        <v>14</v>
      </c>
      <c r="C13" s="107" t="s">
        <v>77</v>
      </c>
      <c r="D13" s="107">
        <v>1</v>
      </c>
      <c r="E13" s="21">
        <v>4</v>
      </c>
      <c r="F13" s="92">
        <v>90000</v>
      </c>
      <c r="G13" s="143">
        <f t="shared" si="0"/>
        <v>360000</v>
      </c>
      <c r="H13" s="140">
        <f>G13/'Finance Structure'!$D$17</f>
        <v>120</v>
      </c>
      <c r="I13" s="150">
        <f aca="true" t="shared" si="1" ref="I13:I47">H13</f>
        <v>120</v>
      </c>
      <c r="J13" s="147"/>
      <c r="K13" s="46" t="s">
        <v>24</v>
      </c>
      <c r="L13" s="47" t="e">
        <f>#REF!</f>
        <v>#REF!</v>
      </c>
    </row>
    <row r="14" spans="1:12" ht="12">
      <c r="A14" s="27">
        <v>104</v>
      </c>
      <c r="B14" s="107" t="s">
        <v>3</v>
      </c>
      <c r="C14" s="107" t="s">
        <v>77</v>
      </c>
      <c r="D14" s="107">
        <v>6</v>
      </c>
      <c r="E14" s="21">
        <v>4</v>
      </c>
      <c r="F14" s="92">
        <v>60000</v>
      </c>
      <c r="G14" s="143">
        <f t="shared" si="0"/>
        <v>1440000</v>
      </c>
      <c r="H14" s="140">
        <f>G14/'Finance Structure'!$D$17</f>
        <v>480</v>
      </c>
      <c r="I14" s="150">
        <f t="shared" si="1"/>
        <v>480</v>
      </c>
      <c r="J14" s="147"/>
      <c r="K14" s="48" t="s">
        <v>25</v>
      </c>
      <c r="L14" s="49" t="s">
        <v>25</v>
      </c>
    </row>
    <row r="15" spans="1:12" ht="12">
      <c r="A15" s="27">
        <v>105</v>
      </c>
      <c r="B15" s="107" t="s">
        <v>40</v>
      </c>
      <c r="C15" s="107" t="s">
        <v>77</v>
      </c>
      <c r="D15" s="107">
        <v>30</v>
      </c>
      <c r="E15" s="21">
        <v>4</v>
      </c>
      <c r="F15" s="92">
        <v>13000</v>
      </c>
      <c r="G15" s="143">
        <f t="shared" si="0"/>
        <v>1560000</v>
      </c>
      <c r="H15" s="140">
        <f>G15/'Finance Structure'!$D$17</f>
        <v>520</v>
      </c>
      <c r="I15" s="150">
        <f t="shared" si="1"/>
        <v>520</v>
      </c>
      <c r="J15" s="147"/>
      <c r="K15" s="50"/>
      <c r="L15" s="57"/>
    </row>
    <row r="16" spans="1:12" ht="12">
      <c r="A16" s="27">
        <v>106</v>
      </c>
      <c r="B16" s="107" t="s">
        <v>81</v>
      </c>
      <c r="C16" s="107" t="s">
        <v>80</v>
      </c>
      <c r="D16" s="107">
        <v>0.25</v>
      </c>
      <c r="E16" s="21">
        <v>4</v>
      </c>
      <c r="F16" s="92">
        <v>150000</v>
      </c>
      <c r="G16" s="143">
        <f t="shared" si="0"/>
        <v>150000</v>
      </c>
      <c r="H16" s="140">
        <f>G16/'Finance Structure'!$D$17</f>
        <v>50</v>
      </c>
      <c r="I16" s="150">
        <f t="shared" si="1"/>
        <v>50</v>
      </c>
      <c r="J16" s="147"/>
      <c r="K16" s="50"/>
      <c r="L16" s="57"/>
    </row>
    <row r="17" spans="1:12" ht="12">
      <c r="A17" s="27">
        <v>107</v>
      </c>
      <c r="B17" s="107" t="s">
        <v>41</v>
      </c>
      <c r="C17" s="107" t="s">
        <v>80</v>
      </c>
      <c r="D17" s="107">
        <v>1</v>
      </c>
      <c r="E17" s="21">
        <v>4</v>
      </c>
      <c r="F17" s="92">
        <v>180000</v>
      </c>
      <c r="G17" s="143">
        <f t="shared" si="0"/>
        <v>720000</v>
      </c>
      <c r="H17" s="140">
        <f>G17/'Finance Structure'!$D$17</f>
        <v>240</v>
      </c>
      <c r="I17" s="150">
        <f t="shared" si="1"/>
        <v>240</v>
      </c>
      <c r="J17" s="147"/>
      <c r="K17" s="50"/>
      <c r="L17" s="57"/>
    </row>
    <row r="18" spans="1:12" ht="12">
      <c r="A18" s="27">
        <v>108</v>
      </c>
      <c r="B18" s="107" t="s">
        <v>36</v>
      </c>
      <c r="C18" s="107" t="s">
        <v>95</v>
      </c>
      <c r="D18" s="107">
        <v>30</v>
      </c>
      <c r="E18" s="21">
        <v>4</v>
      </c>
      <c r="F18" s="92">
        <v>34000</v>
      </c>
      <c r="G18" s="143">
        <f t="shared" si="0"/>
        <v>4080000</v>
      </c>
      <c r="H18" s="140">
        <f>G18/'Finance Structure'!$D$17</f>
        <v>1360</v>
      </c>
      <c r="I18" s="150">
        <f t="shared" si="1"/>
        <v>1360</v>
      </c>
      <c r="J18" s="147"/>
      <c r="K18" s="50"/>
      <c r="L18" s="57">
        <f>IF(K18&gt;0,K18/#REF!,"")</f>
      </c>
    </row>
    <row r="19" spans="1:12" ht="12.75" thickBot="1">
      <c r="A19" s="27">
        <v>109</v>
      </c>
      <c r="B19" s="107" t="s">
        <v>42</v>
      </c>
      <c r="C19" s="107" t="s">
        <v>43</v>
      </c>
      <c r="D19" s="107">
        <v>1</v>
      </c>
      <c r="E19" s="21">
        <v>4</v>
      </c>
      <c r="F19" s="92">
        <v>600000</v>
      </c>
      <c r="G19" s="143">
        <f t="shared" si="0"/>
        <v>2400000</v>
      </c>
      <c r="H19" s="140">
        <f>G19/'Finance Structure'!$D$17</f>
        <v>800</v>
      </c>
      <c r="I19" s="150">
        <f t="shared" si="1"/>
        <v>800</v>
      </c>
      <c r="J19" s="147"/>
      <c r="K19" s="59">
        <f>SUM(K11:K18)</f>
        <v>0</v>
      </c>
      <c r="L19" s="60" t="e">
        <f>SUM(L11:L18)</f>
        <v>#REF!</v>
      </c>
    </row>
    <row r="20" spans="1:12" ht="12.75" thickBot="1">
      <c r="A20" s="27">
        <v>110</v>
      </c>
      <c r="B20" s="107" t="s">
        <v>44</v>
      </c>
      <c r="C20" s="107" t="s">
        <v>43</v>
      </c>
      <c r="D20" s="107">
        <v>1</v>
      </c>
      <c r="E20" s="21">
        <v>4</v>
      </c>
      <c r="F20" s="138">
        <v>800000</v>
      </c>
      <c r="G20" s="143">
        <f t="shared" si="0"/>
        <v>3200000</v>
      </c>
      <c r="H20" s="140">
        <f>G20/'Finance Structure'!$D$17</f>
        <v>1066.6666666666667</v>
      </c>
      <c r="I20" s="150">
        <f t="shared" si="1"/>
        <v>1066.6666666666667</v>
      </c>
      <c r="J20" s="147"/>
      <c r="K20" s="71"/>
      <c r="L20" s="72"/>
    </row>
    <row r="21" spans="1:12" ht="12">
      <c r="A21" s="27">
        <v>111</v>
      </c>
      <c r="B21" s="107" t="s">
        <v>6</v>
      </c>
      <c r="C21" s="107" t="s">
        <v>46</v>
      </c>
      <c r="D21" s="107">
        <v>1</v>
      </c>
      <c r="E21" s="21">
        <v>4</v>
      </c>
      <c r="F21" s="136">
        <v>90000</v>
      </c>
      <c r="G21" s="143">
        <f t="shared" si="0"/>
        <v>360000</v>
      </c>
      <c r="H21" s="140">
        <f>G21/'Finance Structure'!$D$17</f>
        <v>120</v>
      </c>
      <c r="I21" s="150">
        <f t="shared" si="1"/>
        <v>120</v>
      </c>
      <c r="J21" s="147"/>
      <c r="K21" s="46" t="s">
        <v>24</v>
      </c>
      <c r="L21" s="47" t="e">
        <f>#REF!</f>
        <v>#REF!</v>
      </c>
    </row>
    <row r="22" spans="1:12" ht="12">
      <c r="A22" s="27">
        <v>112</v>
      </c>
      <c r="B22" s="107" t="s">
        <v>7</v>
      </c>
      <c r="C22" s="107" t="s">
        <v>46</v>
      </c>
      <c r="D22" s="107">
        <v>1</v>
      </c>
      <c r="E22" s="21">
        <v>4</v>
      </c>
      <c r="F22" s="136">
        <v>45000</v>
      </c>
      <c r="G22" s="143">
        <f t="shared" si="0"/>
        <v>180000</v>
      </c>
      <c r="H22" s="140">
        <f>G22/'Finance Structure'!$D$17</f>
        <v>60</v>
      </c>
      <c r="I22" s="150">
        <f>H22</f>
        <v>60</v>
      </c>
      <c r="J22" s="147"/>
      <c r="K22" s="111"/>
      <c r="L22" s="112"/>
    </row>
    <row r="23" spans="1:12" ht="12">
      <c r="A23" s="27">
        <v>113</v>
      </c>
      <c r="B23" s="107"/>
      <c r="C23" s="107"/>
      <c r="D23" s="107"/>
      <c r="E23" s="21"/>
      <c r="F23" s="136"/>
      <c r="G23" s="143"/>
      <c r="H23" s="140"/>
      <c r="I23" s="150"/>
      <c r="J23" s="147"/>
      <c r="K23" s="111"/>
      <c r="L23" s="112"/>
    </row>
    <row r="24" spans="1:12" ht="12">
      <c r="A24" s="27">
        <v>114</v>
      </c>
      <c r="B24" s="107"/>
      <c r="C24" s="107"/>
      <c r="D24" s="107"/>
      <c r="E24" s="21"/>
      <c r="F24" s="136"/>
      <c r="G24" s="143">
        <f t="shared" si="0"/>
        <v>0</v>
      </c>
      <c r="H24" s="140">
        <f>G24/'Finance Structure'!$D$17</f>
        <v>0</v>
      </c>
      <c r="I24" s="150">
        <f t="shared" si="1"/>
        <v>0</v>
      </c>
      <c r="J24" s="147"/>
      <c r="K24" s="48" t="s">
        <v>25</v>
      </c>
      <c r="L24" s="49" t="s">
        <v>25</v>
      </c>
    </row>
    <row r="25" spans="1:12" ht="12">
      <c r="A25" s="27">
        <v>115</v>
      </c>
      <c r="B25" s="106" t="s">
        <v>62</v>
      </c>
      <c r="C25" s="95"/>
      <c r="D25" s="21"/>
      <c r="E25" s="21"/>
      <c r="F25" s="136"/>
      <c r="G25" s="143">
        <f t="shared" si="0"/>
        <v>0</v>
      </c>
      <c r="H25" s="140">
        <f>G25/'Finance Structure'!$D$17</f>
        <v>0</v>
      </c>
      <c r="I25" s="150">
        <f t="shared" si="1"/>
        <v>0</v>
      </c>
      <c r="J25" s="147"/>
      <c r="K25" s="50"/>
      <c r="L25" s="57"/>
    </row>
    <row r="26" spans="1:12" ht="12">
      <c r="A26" s="27">
        <v>116</v>
      </c>
      <c r="B26" s="107" t="s">
        <v>45</v>
      </c>
      <c r="C26" s="107" t="s">
        <v>46</v>
      </c>
      <c r="D26" s="107">
        <v>1</v>
      </c>
      <c r="E26" s="21">
        <v>4</v>
      </c>
      <c r="F26" s="137">
        <v>30000</v>
      </c>
      <c r="G26" s="143">
        <f t="shared" si="0"/>
        <v>120000</v>
      </c>
      <c r="H26" s="140">
        <f>G26/'Finance Structure'!$D$17</f>
        <v>40</v>
      </c>
      <c r="I26" s="150">
        <f t="shared" si="1"/>
        <v>40</v>
      </c>
      <c r="J26" s="147"/>
      <c r="K26" s="50"/>
      <c r="L26" s="57"/>
    </row>
    <row r="27" spans="1:12" ht="12">
      <c r="A27" s="27">
        <v>117</v>
      </c>
      <c r="B27" s="107" t="s">
        <v>47</v>
      </c>
      <c r="C27" s="107" t="s">
        <v>48</v>
      </c>
      <c r="D27" s="107">
        <v>5</v>
      </c>
      <c r="E27" s="21">
        <v>4</v>
      </c>
      <c r="F27" s="92">
        <v>5000</v>
      </c>
      <c r="G27" s="143">
        <f t="shared" si="0"/>
        <v>100000</v>
      </c>
      <c r="H27" s="140">
        <f>G27/'Finance Structure'!$D$17</f>
        <v>33.333333333333336</v>
      </c>
      <c r="I27" s="150">
        <f t="shared" si="1"/>
        <v>33.333333333333336</v>
      </c>
      <c r="J27" s="147"/>
      <c r="K27" s="50"/>
      <c r="L27" s="57"/>
    </row>
    <row r="28" spans="1:12" ht="12">
      <c r="A28" s="27">
        <v>118</v>
      </c>
      <c r="B28" s="107" t="s">
        <v>49</v>
      </c>
      <c r="C28" s="107" t="s">
        <v>77</v>
      </c>
      <c r="D28" s="107">
        <v>1</v>
      </c>
      <c r="E28" s="21">
        <v>4</v>
      </c>
      <c r="F28" s="92">
        <v>30000</v>
      </c>
      <c r="G28" s="143">
        <f t="shared" si="0"/>
        <v>120000</v>
      </c>
      <c r="H28" s="140">
        <f>G28/'Finance Structure'!$D$17</f>
        <v>40</v>
      </c>
      <c r="I28" s="150">
        <f t="shared" si="1"/>
        <v>40</v>
      </c>
      <c r="J28" s="147"/>
      <c r="K28" s="50"/>
      <c r="L28" s="57">
        <f>IF(K28&gt;0,K28/#REF!,"")</f>
      </c>
    </row>
    <row r="29" spans="1:12" ht="12">
      <c r="A29" s="27">
        <v>119</v>
      </c>
      <c r="B29" s="107" t="s">
        <v>50</v>
      </c>
      <c r="C29" s="107" t="s">
        <v>77</v>
      </c>
      <c r="D29" s="107">
        <v>1</v>
      </c>
      <c r="E29" s="21">
        <v>4</v>
      </c>
      <c r="F29" s="92">
        <v>30000</v>
      </c>
      <c r="G29" s="143">
        <f t="shared" si="0"/>
        <v>120000</v>
      </c>
      <c r="H29" s="140">
        <f>G29/'Finance Structure'!$D$17</f>
        <v>40</v>
      </c>
      <c r="I29" s="150">
        <f t="shared" si="1"/>
        <v>40</v>
      </c>
      <c r="J29" s="147"/>
      <c r="K29" s="48" t="s">
        <v>25</v>
      </c>
      <c r="L29" s="49" t="s">
        <v>25</v>
      </c>
    </row>
    <row r="30" spans="1:12" ht="12">
      <c r="A30" s="27">
        <v>120</v>
      </c>
      <c r="B30" s="107" t="s">
        <v>4</v>
      </c>
      <c r="C30" s="107" t="s">
        <v>46</v>
      </c>
      <c r="D30" s="107">
        <v>2</v>
      </c>
      <c r="E30" s="21">
        <v>4</v>
      </c>
      <c r="F30" s="92">
        <v>20000</v>
      </c>
      <c r="G30" s="143">
        <f t="shared" si="0"/>
        <v>160000</v>
      </c>
      <c r="H30" s="140">
        <f>G30/'Finance Structure'!$D$17</f>
        <v>53.333333333333336</v>
      </c>
      <c r="I30" s="150">
        <f t="shared" si="1"/>
        <v>53.333333333333336</v>
      </c>
      <c r="J30" s="147"/>
      <c r="K30" s="50"/>
      <c r="L30" s="57">
        <f>IF(K30&gt;0,K30/#REF!,"")</f>
      </c>
    </row>
    <row r="31" spans="1:12" ht="12">
      <c r="A31" s="27">
        <v>121</v>
      </c>
      <c r="B31" s="107" t="s">
        <v>51</v>
      </c>
      <c r="C31" s="107" t="s">
        <v>46</v>
      </c>
      <c r="D31" s="107">
        <v>2</v>
      </c>
      <c r="E31" s="21">
        <v>4</v>
      </c>
      <c r="F31" s="92">
        <v>20000</v>
      </c>
      <c r="G31" s="143">
        <f t="shared" si="0"/>
        <v>160000</v>
      </c>
      <c r="H31" s="140">
        <f>G31/'Finance Structure'!$D$17</f>
        <v>53.333333333333336</v>
      </c>
      <c r="I31" s="150">
        <f t="shared" si="1"/>
        <v>53.333333333333336</v>
      </c>
      <c r="J31" s="147"/>
      <c r="K31" s="48" t="s">
        <v>25</v>
      </c>
      <c r="L31" s="49" t="s">
        <v>25</v>
      </c>
    </row>
    <row r="32" spans="1:12" ht="12">
      <c r="A32" s="27">
        <v>122</v>
      </c>
      <c r="B32" s="107" t="s">
        <v>37</v>
      </c>
      <c r="C32" s="107" t="s">
        <v>77</v>
      </c>
      <c r="D32" s="107">
        <v>2</v>
      </c>
      <c r="E32" s="21">
        <v>4</v>
      </c>
      <c r="F32" s="92">
        <v>20000</v>
      </c>
      <c r="G32" s="143">
        <f t="shared" si="0"/>
        <v>160000</v>
      </c>
      <c r="H32" s="140">
        <f>G32/'Finance Structure'!$D$17</f>
        <v>53.333333333333336</v>
      </c>
      <c r="I32" s="150">
        <f t="shared" si="1"/>
        <v>53.333333333333336</v>
      </c>
      <c r="J32" s="147"/>
      <c r="K32" s="50"/>
      <c r="L32" s="57"/>
    </row>
    <row r="33" spans="1:12" ht="12">
      <c r="A33" s="27">
        <v>123</v>
      </c>
      <c r="B33" s="107" t="s">
        <v>52</v>
      </c>
      <c r="C33" s="107" t="s">
        <v>48</v>
      </c>
      <c r="D33" s="107">
        <v>1</v>
      </c>
      <c r="E33" s="21">
        <v>4</v>
      </c>
      <c r="F33" s="92">
        <v>20000</v>
      </c>
      <c r="G33" s="143">
        <f t="shared" si="0"/>
        <v>80000</v>
      </c>
      <c r="H33" s="140">
        <f>G33/'Finance Structure'!$D$17</f>
        <v>26.666666666666668</v>
      </c>
      <c r="I33" s="150">
        <f t="shared" si="1"/>
        <v>26.666666666666668</v>
      </c>
      <c r="J33" s="147"/>
      <c r="K33" s="50"/>
      <c r="L33" s="57"/>
    </row>
    <row r="34" spans="1:12" ht="12">
      <c r="A34" s="27">
        <v>124</v>
      </c>
      <c r="B34" s="107"/>
      <c r="C34" s="107"/>
      <c r="D34" s="107"/>
      <c r="E34" s="21"/>
      <c r="F34" s="136"/>
      <c r="G34" s="143">
        <f t="shared" si="0"/>
        <v>0</v>
      </c>
      <c r="H34" s="140">
        <f>G34/'Finance Structure'!$D$17</f>
        <v>0</v>
      </c>
      <c r="I34" s="150">
        <f t="shared" si="1"/>
        <v>0</v>
      </c>
      <c r="J34" s="147"/>
      <c r="K34" s="50"/>
      <c r="L34" s="57"/>
    </row>
    <row r="35" spans="1:12" ht="12">
      <c r="A35" s="27">
        <v>125</v>
      </c>
      <c r="B35" s="107"/>
      <c r="C35" s="95"/>
      <c r="D35" s="21"/>
      <c r="E35" s="21"/>
      <c r="F35" s="136"/>
      <c r="G35" s="143">
        <f t="shared" si="0"/>
        <v>0</v>
      </c>
      <c r="H35" s="140">
        <f>G35/'Finance Structure'!$D$17</f>
        <v>0</v>
      </c>
      <c r="I35" s="150">
        <f t="shared" si="1"/>
        <v>0</v>
      </c>
      <c r="J35" s="147"/>
      <c r="K35" s="50"/>
      <c r="L35" s="57">
        <f>IF(K35&gt;0,K35/#REF!,"")</f>
      </c>
    </row>
    <row r="36" spans="1:12" ht="12">
      <c r="A36" s="27">
        <v>126</v>
      </c>
      <c r="B36" s="106" t="s">
        <v>63</v>
      </c>
      <c r="C36" s="95"/>
      <c r="D36" s="21"/>
      <c r="E36" s="21"/>
      <c r="F36" s="136"/>
      <c r="G36" s="143">
        <f t="shared" si="0"/>
        <v>0</v>
      </c>
      <c r="H36" s="140">
        <f>G36/'Finance Structure'!$D$17</f>
        <v>0</v>
      </c>
      <c r="I36" s="150">
        <f t="shared" si="1"/>
        <v>0</v>
      </c>
      <c r="J36" s="147"/>
      <c r="K36" s="48" t="s">
        <v>25</v>
      </c>
      <c r="L36" s="49" t="s">
        <v>25</v>
      </c>
    </row>
    <row r="37" spans="1:12" ht="12">
      <c r="A37" s="27">
        <v>127</v>
      </c>
      <c r="B37" s="107" t="s">
        <v>97</v>
      </c>
      <c r="C37" s="107" t="s">
        <v>78</v>
      </c>
      <c r="D37" s="107">
        <v>1</v>
      </c>
      <c r="E37" s="21">
        <v>4</v>
      </c>
      <c r="F37" s="137">
        <v>1000000</v>
      </c>
      <c r="G37" s="143">
        <f t="shared" si="0"/>
        <v>4000000</v>
      </c>
      <c r="H37" s="140">
        <f>G37/'Finance Structure'!$D$17</f>
        <v>1333.3333333333333</v>
      </c>
      <c r="I37" s="150">
        <f t="shared" si="1"/>
        <v>1333.3333333333333</v>
      </c>
      <c r="J37" s="147"/>
      <c r="K37" s="111"/>
      <c r="L37" s="112"/>
    </row>
    <row r="38" spans="1:12" ht="12.75" thickBot="1">
      <c r="A38" s="27">
        <v>128</v>
      </c>
      <c r="B38" s="107" t="s">
        <v>54</v>
      </c>
      <c r="C38" s="107" t="s">
        <v>78</v>
      </c>
      <c r="D38" s="107">
        <v>4</v>
      </c>
      <c r="E38" s="21">
        <v>4</v>
      </c>
      <c r="F38" s="92">
        <v>200000</v>
      </c>
      <c r="G38" s="143">
        <f t="shared" si="0"/>
        <v>3200000</v>
      </c>
      <c r="H38" s="140">
        <f>G38/'Finance Structure'!$D$17</f>
        <v>1066.6666666666667</v>
      </c>
      <c r="I38" s="150"/>
      <c r="J38" s="147">
        <f>H38</f>
        <v>1066.6666666666667</v>
      </c>
      <c r="K38" s="59" t="e">
        <f>SUM(#REF!)</f>
        <v>#REF!</v>
      </c>
      <c r="L38" s="60" t="e">
        <f>SUM(#REF!)</f>
        <v>#REF!</v>
      </c>
    </row>
    <row r="39" spans="1:12" ht="12.75" thickBot="1">
      <c r="A39" s="27">
        <v>129</v>
      </c>
      <c r="B39" s="107" t="s">
        <v>84</v>
      </c>
      <c r="C39" s="107" t="s">
        <v>78</v>
      </c>
      <c r="D39" s="107">
        <v>1</v>
      </c>
      <c r="E39" s="21">
        <v>4</v>
      </c>
      <c r="F39" s="92">
        <v>450000</v>
      </c>
      <c r="G39" s="143">
        <f t="shared" si="0"/>
        <v>1800000</v>
      </c>
      <c r="H39" s="140">
        <f>G39/'Finance Structure'!$D$17</f>
        <v>600</v>
      </c>
      <c r="I39" s="150">
        <f>H39</f>
        <v>600</v>
      </c>
      <c r="J39" s="147"/>
      <c r="K39" s="59"/>
      <c r="L39" s="60"/>
    </row>
    <row r="40" spans="1:12" ht="12.75" thickBot="1">
      <c r="A40" s="27">
        <v>130</v>
      </c>
      <c r="B40" s="107" t="s">
        <v>85</v>
      </c>
      <c r="C40" s="107" t="s">
        <v>78</v>
      </c>
      <c r="D40" s="107">
        <v>1</v>
      </c>
      <c r="E40" s="21">
        <v>4</v>
      </c>
      <c r="F40" s="92">
        <v>250000</v>
      </c>
      <c r="G40" s="143">
        <f t="shared" si="0"/>
        <v>1000000</v>
      </c>
      <c r="H40" s="140">
        <f>G40/'Finance Structure'!$D$17</f>
        <v>333.3333333333333</v>
      </c>
      <c r="I40" s="150">
        <f t="shared" si="1"/>
        <v>333.3333333333333</v>
      </c>
      <c r="J40" s="147"/>
      <c r="K40" s="71"/>
      <c r="L40" s="72"/>
    </row>
    <row r="41" spans="1:12" ht="12">
      <c r="A41" s="27">
        <v>131</v>
      </c>
      <c r="B41" s="107" t="s">
        <v>55</v>
      </c>
      <c r="C41" s="107" t="s">
        <v>79</v>
      </c>
      <c r="D41" s="107">
        <v>1</v>
      </c>
      <c r="E41" s="21">
        <v>4</v>
      </c>
      <c r="F41" s="92">
        <v>500000</v>
      </c>
      <c r="G41" s="143">
        <f t="shared" si="0"/>
        <v>2000000</v>
      </c>
      <c r="H41" s="140">
        <f>G41/'Finance Structure'!$D$17</f>
        <v>666.6666666666666</v>
      </c>
      <c r="I41" s="150">
        <f t="shared" si="1"/>
        <v>666.6666666666666</v>
      </c>
      <c r="J41" s="147"/>
      <c r="K41" s="46" t="s">
        <v>24</v>
      </c>
      <c r="L41" s="47" t="e">
        <f>#REF!</f>
        <v>#REF!</v>
      </c>
    </row>
    <row r="42" spans="1:12" ht="12">
      <c r="A42" s="27">
        <v>132</v>
      </c>
      <c r="B42" s="107" t="s">
        <v>56</v>
      </c>
      <c r="C42" s="107" t="s">
        <v>79</v>
      </c>
      <c r="D42" s="107">
        <v>1</v>
      </c>
      <c r="E42" s="21">
        <v>4</v>
      </c>
      <c r="F42" s="92">
        <v>500000</v>
      </c>
      <c r="G42" s="143">
        <f t="shared" si="0"/>
        <v>2000000</v>
      </c>
      <c r="H42" s="140">
        <f>G42/'Finance Structure'!$D$17</f>
        <v>666.6666666666666</v>
      </c>
      <c r="I42" s="150">
        <f t="shared" si="1"/>
        <v>666.6666666666666</v>
      </c>
      <c r="J42" s="147"/>
      <c r="K42" s="48" t="s">
        <v>25</v>
      </c>
      <c r="L42" s="49" t="s">
        <v>25</v>
      </c>
    </row>
    <row r="43" spans="1:12" ht="12">
      <c r="A43" s="27">
        <v>133</v>
      </c>
      <c r="B43" s="107" t="s">
        <v>57</v>
      </c>
      <c r="C43" s="107" t="s">
        <v>58</v>
      </c>
      <c r="D43" s="107">
        <v>10</v>
      </c>
      <c r="E43" s="21">
        <v>4</v>
      </c>
      <c r="F43" s="92">
        <v>12500</v>
      </c>
      <c r="G43" s="143">
        <f t="shared" si="0"/>
        <v>500000</v>
      </c>
      <c r="H43" s="140">
        <f>G43/'Finance Structure'!$D$17</f>
        <v>166.66666666666666</v>
      </c>
      <c r="I43" s="150">
        <f t="shared" si="1"/>
        <v>166.66666666666666</v>
      </c>
      <c r="J43" s="147"/>
      <c r="K43" s="50"/>
      <c r="L43" s="57"/>
    </row>
    <row r="44" spans="1:12" ht="12">
      <c r="A44" s="27">
        <v>134</v>
      </c>
      <c r="B44" s="107" t="s">
        <v>59</v>
      </c>
      <c r="C44" s="107" t="s">
        <v>58</v>
      </c>
      <c r="D44" s="107">
        <v>1</v>
      </c>
      <c r="E44" s="21">
        <v>4</v>
      </c>
      <c r="F44" s="92">
        <v>400000</v>
      </c>
      <c r="G44" s="143">
        <f t="shared" si="0"/>
        <v>1600000</v>
      </c>
      <c r="H44" s="140">
        <f>G44/'Finance Structure'!$D$17</f>
        <v>533.3333333333334</v>
      </c>
      <c r="I44" s="150"/>
      <c r="J44" s="147">
        <f>H44</f>
        <v>533.3333333333334</v>
      </c>
      <c r="K44" s="50"/>
      <c r="L44" s="57"/>
    </row>
    <row r="45" spans="1:12" ht="12">
      <c r="A45" s="27">
        <v>135</v>
      </c>
      <c r="B45" s="107" t="s">
        <v>60</v>
      </c>
      <c r="C45" s="107" t="s">
        <v>5</v>
      </c>
      <c r="D45" s="107">
        <v>1</v>
      </c>
      <c r="E45" s="21">
        <v>4</v>
      </c>
      <c r="F45" s="138">
        <v>600000</v>
      </c>
      <c r="G45" s="143">
        <f t="shared" si="0"/>
        <v>2400000</v>
      </c>
      <c r="H45" s="140">
        <f>G45/'Finance Structure'!$D$17</f>
        <v>800</v>
      </c>
      <c r="I45" s="150">
        <f t="shared" si="1"/>
        <v>800</v>
      </c>
      <c r="J45" s="147"/>
      <c r="K45" s="50"/>
      <c r="L45" s="57"/>
    </row>
    <row r="46" spans="1:12" ht="12">
      <c r="A46" s="27">
        <v>136</v>
      </c>
      <c r="B46" s="107"/>
      <c r="C46" s="95"/>
      <c r="D46" s="21"/>
      <c r="E46" s="21"/>
      <c r="F46" s="136"/>
      <c r="G46" s="143">
        <f t="shared" si="0"/>
        <v>0</v>
      </c>
      <c r="H46" s="140">
        <f>G46/'Finance Structure'!$D$17</f>
        <v>0</v>
      </c>
      <c r="I46" s="150">
        <f t="shared" si="1"/>
        <v>0</v>
      </c>
      <c r="J46" s="147"/>
      <c r="K46" s="50"/>
      <c r="L46" s="57">
        <f>IF(K46&gt;0,K46/#REF!,"")</f>
      </c>
    </row>
    <row r="47" spans="1:12" ht="12.75" thickBot="1">
      <c r="A47" s="27">
        <v>137</v>
      </c>
      <c r="B47" s="107"/>
      <c r="C47" s="95"/>
      <c r="D47" s="21"/>
      <c r="E47" s="21"/>
      <c r="F47" s="91"/>
      <c r="G47" s="143">
        <f t="shared" si="0"/>
        <v>0</v>
      </c>
      <c r="H47" s="140">
        <f>G47/'Finance Structure'!$D$17</f>
        <v>0</v>
      </c>
      <c r="I47" s="150">
        <f t="shared" si="1"/>
        <v>0</v>
      </c>
      <c r="J47" s="147"/>
      <c r="K47" s="59" t="e">
        <f>SUM(K38:K46)</f>
        <v>#REF!</v>
      </c>
      <c r="L47" s="60" t="e">
        <f>SUM(L38:L46)</f>
        <v>#REF!</v>
      </c>
    </row>
    <row r="48" spans="1:12" ht="12.75" thickBot="1">
      <c r="A48" s="80" t="s">
        <v>67</v>
      </c>
      <c r="B48" s="81"/>
      <c r="C48" s="81"/>
      <c r="D48" s="82"/>
      <c r="E48" s="82"/>
      <c r="F48" s="83"/>
      <c r="G48" s="144">
        <f>SUM(G11:G47)</f>
        <v>43970000</v>
      </c>
      <c r="H48" s="141">
        <f>SUM(H11:H47)</f>
        <v>14656.666666666668</v>
      </c>
      <c r="I48" s="151">
        <f>SUM(I11:I47)</f>
        <v>13056.666666666668</v>
      </c>
      <c r="J48" s="148">
        <f>SUM(J11:J47)</f>
        <v>1600</v>
      </c>
      <c r="K48" s="71"/>
      <c r="L48" s="72"/>
    </row>
    <row r="49" spans="1:12" ht="12.75" thickBot="1">
      <c r="A49" s="31"/>
      <c r="B49" s="32"/>
      <c r="C49" s="32"/>
      <c r="D49" s="33"/>
      <c r="E49" s="33"/>
      <c r="F49" s="34"/>
      <c r="G49" s="34"/>
      <c r="H49" s="58"/>
      <c r="I49" s="78"/>
      <c r="J49" s="79"/>
      <c r="K49" s="50"/>
      <c r="L49" s="57"/>
    </row>
    <row r="50" spans="1:12" ht="12.75" thickBot="1">
      <c r="A50" s="70"/>
      <c r="B50" s="71"/>
      <c r="C50" s="71"/>
      <c r="D50" s="71"/>
      <c r="E50" s="71"/>
      <c r="F50" s="71"/>
      <c r="G50" s="71"/>
      <c r="H50" s="71"/>
      <c r="I50" s="71"/>
      <c r="J50" s="71"/>
      <c r="K50" s="50"/>
      <c r="L50" s="57"/>
    </row>
    <row r="51" spans="1:12" ht="12.75" thickBot="1">
      <c r="A51" s="104" t="s">
        <v>73</v>
      </c>
      <c r="B51" s="101"/>
      <c r="C51" s="102"/>
      <c r="D51" s="26"/>
      <c r="E51" s="26"/>
      <c r="F51" s="103"/>
      <c r="G51" s="113"/>
      <c r="H51" s="114"/>
      <c r="I51" s="149"/>
      <c r="J51" s="145"/>
      <c r="K51" s="59">
        <f>SUM(K49:K50)</f>
        <v>0</v>
      </c>
      <c r="L51" s="57"/>
    </row>
    <row r="52" spans="1:12" ht="43.5">
      <c r="A52" s="105" t="s">
        <v>26</v>
      </c>
      <c r="B52" s="98" t="s">
        <v>74</v>
      </c>
      <c r="C52" s="98" t="s">
        <v>75</v>
      </c>
      <c r="D52" s="99" t="s">
        <v>31</v>
      </c>
      <c r="E52" s="99" t="s">
        <v>64</v>
      </c>
      <c r="F52" s="100" t="s">
        <v>76</v>
      </c>
      <c r="G52" s="142" t="s">
        <v>65</v>
      </c>
      <c r="H52" s="139" t="s">
        <v>66</v>
      </c>
      <c r="I52" s="152" t="s">
        <v>71</v>
      </c>
      <c r="J52" s="146" t="s">
        <v>70</v>
      </c>
      <c r="K52" s="50"/>
      <c r="L52" s="57"/>
    </row>
    <row r="53" spans="1:12" ht="12">
      <c r="A53" s="27">
        <v>201</v>
      </c>
      <c r="B53" s="106" t="s">
        <v>61</v>
      </c>
      <c r="C53" s="107"/>
      <c r="D53" s="107"/>
      <c r="E53" s="21"/>
      <c r="F53" s="136"/>
      <c r="G53" s="143"/>
      <c r="H53" s="140"/>
      <c r="I53" s="150"/>
      <c r="J53" s="147"/>
      <c r="K53" s="50"/>
      <c r="L53" s="57"/>
    </row>
    <row r="54" spans="1:12" ht="12">
      <c r="A54" s="27">
        <v>202</v>
      </c>
      <c r="B54" s="107" t="s">
        <v>38</v>
      </c>
      <c r="C54" s="107" t="s">
        <v>79</v>
      </c>
      <c r="D54" s="107">
        <v>1</v>
      </c>
      <c r="E54" s="21">
        <v>6</v>
      </c>
      <c r="F54" s="137">
        <v>2500000</v>
      </c>
      <c r="G54" s="143">
        <f aca="true" t="shared" si="2" ref="G53:G82">IF(E54&gt;0,D54*E54*F54,D54*F54)</f>
        <v>15000000</v>
      </c>
      <c r="H54" s="140">
        <f>G54/'Finance Structure'!$D$17</f>
        <v>5000</v>
      </c>
      <c r="I54" s="150">
        <f>H54</f>
        <v>5000</v>
      </c>
      <c r="J54" s="147"/>
      <c r="K54" s="50"/>
      <c r="L54" s="57"/>
    </row>
    <row r="55" spans="1:12" ht="12.75" thickBot="1">
      <c r="A55" s="27">
        <v>203</v>
      </c>
      <c r="B55" s="107" t="s">
        <v>14</v>
      </c>
      <c r="C55" s="107" t="s">
        <v>77</v>
      </c>
      <c r="D55" s="107">
        <v>1</v>
      </c>
      <c r="E55" s="21">
        <v>6</v>
      </c>
      <c r="F55" s="92">
        <v>90000</v>
      </c>
      <c r="G55" s="143">
        <f t="shared" si="2"/>
        <v>540000</v>
      </c>
      <c r="H55" s="140">
        <f>G55/'Finance Structure'!$D$17</f>
        <v>180</v>
      </c>
      <c r="I55" s="150">
        <f aca="true" t="shared" si="3" ref="I55:I89">H55</f>
        <v>180</v>
      </c>
      <c r="J55" s="147"/>
      <c r="K55" s="59">
        <f>SUM(K49:K54)</f>
        <v>0</v>
      </c>
      <c r="L55" s="57"/>
    </row>
    <row r="56" spans="1:12" ht="12">
      <c r="A56" s="27">
        <v>204</v>
      </c>
      <c r="B56" s="107" t="s">
        <v>39</v>
      </c>
      <c r="C56" s="107" t="s">
        <v>77</v>
      </c>
      <c r="D56" s="107">
        <v>6</v>
      </c>
      <c r="E56" s="21">
        <v>6</v>
      </c>
      <c r="F56" s="92">
        <v>60000</v>
      </c>
      <c r="G56" s="143">
        <f t="shared" si="2"/>
        <v>2160000</v>
      </c>
      <c r="H56" s="140">
        <f>G56/'Finance Structure'!$D$17</f>
        <v>720</v>
      </c>
      <c r="I56" s="150">
        <f t="shared" si="3"/>
        <v>720</v>
      </c>
      <c r="J56" s="147"/>
      <c r="K56" s="50"/>
      <c r="L56" s="57"/>
    </row>
    <row r="57" spans="1:12" ht="12.75" thickBot="1">
      <c r="A57" s="27">
        <v>205</v>
      </c>
      <c r="B57" s="107" t="s">
        <v>40</v>
      </c>
      <c r="C57" s="107" t="s">
        <v>77</v>
      </c>
      <c r="D57" s="107">
        <v>100</v>
      </c>
      <c r="E57" s="21">
        <v>6</v>
      </c>
      <c r="F57" s="92">
        <v>13000</v>
      </c>
      <c r="G57" s="143">
        <f t="shared" si="2"/>
        <v>7800000</v>
      </c>
      <c r="H57" s="140">
        <f>G57/'Finance Structure'!$D$17</f>
        <v>2600</v>
      </c>
      <c r="I57" s="150">
        <f t="shared" si="3"/>
        <v>2600</v>
      </c>
      <c r="J57" s="147"/>
      <c r="K57" s="59">
        <f>SUM(K49:K56)</f>
        <v>0</v>
      </c>
      <c r="L57" s="57"/>
    </row>
    <row r="58" spans="1:12" ht="12">
      <c r="A58" s="27">
        <v>206</v>
      </c>
      <c r="B58" s="107" t="s">
        <v>81</v>
      </c>
      <c r="C58" s="107" t="s">
        <v>80</v>
      </c>
      <c r="D58" s="107">
        <v>2</v>
      </c>
      <c r="E58" s="21">
        <v>6</v>
      </c>
      <c r="F58" s="92">
        <v>150000</v>
      </c>
      <c r="G58" s="143">
        <f t="shared" si="2"/>
        <v>1800000</v>
      </c>
      <c r="H58" s="140">
        <f>G58/'Finance Structure'!$D$17</f>
        <v>600</v>
      </c>
      <c r="I58" s="150">
        <f t="shared" si="3"/>
        <v>600</v>
      </c>
      <c r="J58" s="147"/>
      <c r="K58" s="50"/>
      <c r="L58" s="57"/>
    </row>
    <row r="59" spans="1:12" ht="12">
      <c r="A59" s="27">
        <v>207</v>
      </c>
      <c r="B59" s="107" t="s">
        <v>41</v>
      </c>
      <c r="C59" s="107" t="s">
        <v>80</v>
      </c>
      <c r="D59" s="107">
        <v>1</v>
      </c>
      <c r="E59" s="21">
        <v>6</v>
      </c>
      <c r="F59" s="92">
        <v>180000</v>
      </c>
      <c r="G59" s="143">
        <f t="shared" si="2"/>
        <v>1080000</v>
      </c>
      <c r="H59" s="140">
        <f>G59/'Finance Structure'!$D$17</f>
        <v>360</v>
      </c>
      <c r="I59" s="150">
        <f t="shared" si="3"/>
        <v>360</v>
      </c>
      <c r="J59" s="147"/>
      <c r="K59" s="50"/>
      <c r="L59" s="57"/>
    </row>
    <row r="60" spans="1:12" ht="12">
      <c r="A60" s="27">
        <v>208</v>
      </c>
      <c r="B60" s="107" t="s">
        <v>36</v>
      </c>
      <c r="C60" s="107" t="s">
        <v>95</v>
      </c>
      <c r="D60" s="107">
        <v>70</v>
      </c>
      <c r="E60" s="21">
        <v>6</v>
      </c>
      <c r="F60" s="92">
        <v>34000</v>
      </c>
      <c r="G60" s="143">
        <f t="shared" si="2"/>
        <v>14280000</v>
      </c>
      <c r="H60" s="140">
        <f>G60/'Finance Structure'!$D$17</f>
        <v>4760</v>
      </c>
      <c r="I60" s="150">
        <f t="shared" si="3"/>
        <v>4760</v>
      </c>
      <c r="J60" s="147"/>
      <c r="K60" s="50"/>
      <c r="L60" s="57"/>
    </row>
    <row r="61" spans="1:12" ht="12">
      <c r="A61" s="27">
        <v>209</v>
      </c>
      <c r="B61" s="107" t="s">
        <v>42</v>
      </c>
      <c r="C61" s="107" t="s">
        <v>43</v>
      </c>
      <c r="D61" s="107">
        <v>4</v>
      </c>
      <c r="E61" s="21">
        <v>6</v>
      </c>
      <c r="F61" s="92">
        <v>600000</v>
      </c>
      <c r="G61" s="143">
        <f t="shared" si="2"/>
        <v>14400000</v>
      </c>
      <c r="H61" s="140">
        <f>G61/'Finance Structure'!$D$17</f>
        <v>4800</v>
      </c>
      <c r="I61" s="150">
        <f t="shared" si="3"/>
        <v>4800</v>
      </c>
      <c r="J61" s="147"/>
      <c r="K61" s="50"/>
      <c r="L61" s="57"/>
    </row>
    <row r="62" spans="1:12" ht="12">
      <c r="A62" s="27">
        <v>210</v>
      </c>
      <c r="B62" s="107" t="s">
        <v>44</v>
      </c>
      <c r="C62" s="107" t="s">
        <v>43</v>
      </c>
      <c r="D62" s="107">
        <v>4</v>
      </c>
      <c r="E62" s="21">
        <v>6</v>
      </c>
      <c r="F62" s="138">
        <v>800000</v>
      </c>
      <c r="G62" s="143">
        <f t="shared" si="2"/>
        <v>19200000</v>
      </c>
      <c r="H62" s="140">
        <f>G62/'Finance Structure'!$D$17</f>
        <v>6400</v>
      </c>
      <c r="I62" s="150">
        <f t="shared" si="3"/>
        <v>6400</v>
      </c>
      <c r="J62" s="147"/>
      <c r="K62" s="50"/>
      <c r="L62" s="57"/>
    </row>
    <row r="63" spans="1:12" ht="12">
      <c r="A63" s="27">
        <v>211</v>
      </c>
      <c r="B63" s="107"/>
      <c r="C63" s="107"/>
      <c r="D63" s="107"/>
      <c r="E63" s="21"/>
      <c r="F63" s="136"/>
      <c r="G63" s="143">
        <f t="shared" si="2"/>
        <v>0</v>
      </c>
      <c r="H63" s="140">
        <f>G63/'Finance Structure'!$D$17</f>
        <v>0</v>
      </c>
      <c r="I63" s="150">
        <f t="shared" si="3"/>
        <v>0</v>
      </c>
      <c r="J63" s="147"/>
      <c r="K63" s="50"/>
      <c r="L63" s="57"/>
    </row>
    <row r="64" spans="1:12" ht="12">
      <c r="A64" s="27">
        <v>212</v>
      </c>
      <c r="B64" s="107"/>
      <c r="C64" s="107"/>
      <c r="D64" s="107"/>
      <c r="E64" s="21"/>
      <c r="F64" s="136"/>
      <c r="G64" s="143">
        <f t="shared" si="2"/>
        <v>0</v>
      </c>
      <c r="H64" s="140">
        <f>G64/'Finance Structure'!$D$17</f>
        <v>0</v>
      </c>
      <c r="I64" s="150">
        <f t="shared" si="3"/>
        <v>0</v>
      </c>
      <c r="J64" s="147"/>
      <c r="K64" s="50"/>
      <c r="L64" s="57"/>
    </row>
    <row r="65" spans="1:12" ht="12">
      <c r="A65" s="27">
        <v>213</v>
      </c>
      <c r="B65" s="106" t="s">
        <v>62</v>
      </c>
      <c r="C65" s="95"/>
      <c r="D65" s="21"/>
      <c r="E65" s="21"/>
      <c r="F65" s="136"/>
      <c r="G65" s="143">
        <f t="shared" si="2"/>
        <v>0</v>
      </c>
      <c r="H65" s="140">
        <f>G65/'Finance Structure'!$D$17</f>
        <v>0</v>
      </c>
      <c r="I65" s="150">
        <f t="shared" si="3"/>
        <v>0</v>
      </c>
      <c r="J65" s="147"/>
      <c r="K65" s="50"/>
      <c r="L65" s="57"/>
    </row>
    <row r="66" spans="1:12" ht="12">
      <c r="A66" s="27">
        <v>214</v>
      </c>
      <c r="B66" s="107" t="s">
        <v>45</v>
      </c>
      <c r="C66" s="107" t="s">
        <v>46</v>
      </c>
      <c r="D66" s="107">
        <v>1</v>
      </c>
      <c r="E66" s="21">
        <v>6</v>
      </c>
      <c r="F66" s="137">
        <v>30000</v>
      </c>
      <c r="G66" s="143">
        <f t="shared" si="2"/>
        <v>180000</v>
      </c>
      <c r="H66" s="140">
        <f>G66/'Finance Structure'!$D$17</f>
        <v>60</v>
      </c>
      <c r="I66" s="150">
        <f t="shared" si="3"/>
        <v>60</v>
      </c>
      <c r="J66" s="147"/>
      <c r="K66" s="50"/>
      <c r="L66" s="57">
        <f>SUM(L49:L65)</f>
        <v>0</v>
      </c>
    </row>
    <row r="67" spans="1:11" ht="12">
      <c r="A67" s="27">
        <v>215</v>
      </c>
      <c r="B67" s="107" t="s">
        <v>47</v>
      </c>
      <c r="C67" s="107" t="s">
        <v>48</v>
      </c>
      <c r="D67" s="107">
        <v>5</v>
      </c>
      <c r="E67" s="21">
        <v>6</v>
      </c>
      <c r="F67" s="92">
        <v>5000</v>
      </c>
      <c r="G67" s="143">
        <f t="shared" si="2"/>
        <v>150000</v>
      </c>
      <c r="H67" s="140">
        <f>G67/'Finance Structure'!$D$17</f>
        <v>50</v>
      </c>
      <c r="I67" s="150">
        <f t="shared" si="3"/>
        <v>50</v>
      </c>
      <c r="J67" s="147"/>
      <c r="K67" s="50"/>
    </row>
    <row r="68" spans="1:11" ht="12">
      <c r="A68" s="27">
        <v>216</v>
      </c>
      <c r="B68" s="107" t="s">
        <v>49</v>
      </c>
      <c r="C68" s="107" t="s">
        <v>77</v>
      </c>
      <c r="D68" s="107">
        <v>5</v>
      </c>
      <c r="E68" s="21">
        <v>6</v>
      </c>
      <c r="F68" s="92">
        <v>30000</v>
      </c>
      <c r="G68" s="143">
        <f t="shared" si="2"/>
        <v>900000</v>
      </c>
      <c r="H68" s="140">
        <f>G68/'Finance Structure'!$D$17</f>
        <v>300</v>
      </c>
      <c r="I68" s="150">
        <f t="shared" si="3"/>
        <v>300</v>
      </c>
      <c r="J68" s="147"/>
      <c r="K68" s="50"/>
    </row>
    <row r="69" spans="1:11" ht="12">
      <c r="A69" s="27">
        <v>217</v>
      </c>
      <c r="B69" s="107" t="s">
        <v>50</v>
      </c>
      <c r="C69" s="107" t="s">
        <v>77</v>
      </c>
      <c r="D69" s="107">
        <v>2</v>
      </c>
      <c r="E69" s="21">
        <v>6</v>
      </c>
      <c r="F69" s="92">
        <v>30000</v>
      </c>
      <c r="G69" s="143">
        <f t="shared" si="2"/>
        <v>360000</v>
      </c>
      <c r="H69" s="140">
        <f>G69/'Finance Structure'!$D$17</f>
        <v>120</v>
      </c>
      <c r="I69" s="150">
        <f t="shared" si="3"/>
        <v>120</v>
      </c>
      <c r="J69" s="147"/>
      <c r="K69" s="50"/>
    </row>
    <row r="70" spans="1:11" ht="12">
      <c r="A70" s="27">
        <v>218</v>
      </c>
      <c r="B70" s="107" t="s">
        <v>96</v>
      </c>
      <c r="C70" s="107" t="s">
        <v>48</v>
      </c>
      <c r="D70" s="107">
        <v>1</v>
      </c>
      <c r="E70" s="21">
        <v>6</v>
      </c>
      <c r="F70" s="92">
        <v>120000</v>
      </c>
      <c r="G70" s="143">
        <f t="shared" si="2"/>
        <v>720000</v>
      </c>
      <c r="H70" s="140">
        <f>G70/'Finance Structure'!$D$17</f>
        <v>240</v>
      </c>
      <c r="I70" s="150">
        <f t="shared" si="3"/>
        <v>240</v>
      </c>
      <c r="J70" s="147"/>
      <c r="K70" s="50"/>
    </row>
    <row r="71" spans="1:11" ht="12">
      <c r="A71" s="27">
        <v>219</v>
      </c>
      <c r="B71" s="107" t="s">
        <v>4</v>
      </c>
      <c r="C71" s="107" t="s">
        <v>46</v>
      </c>
      <c r="D71" s="107">
        <v>4</v>
      </c>
      <c r="E71" s="21">
        <v>6</v>
      </c>
      <c r="F71" s="92">
        <v>20000</v>
      </c>
      <c r="G71" s="143">
        <f t="shared" si="2"/>
        <v>480000</v>
      </c>
      <c r="H71" s="140">
        <f>G71/'Finance Structure'!$D$17</f>
        <v>160</v>
      </c>
      <c r="I71" s="150">
        <f t="shared" si="3"/>
        <v>160</v>
      </c>
      <c r="J71" s="147"/>
      <c r="K71" s="50"/>
    </row>
    <row r="72" spans="1:11" ht="12">
      <c r="A72" s="27">
        <v>220</v>
      </c>
      <c r="B72" s="107" t="s">
        <v>51</v>
      </c>
      <c r="C72" s="107" t="s">
        <v>46</v>
      </c>
      <c r="D72" s="107">
        <v>4</v>
      </c>
      <c r="E72" s="21">
        <v>6</v>
      </c>
      <c r="F72" s="92">
        <v>20000</v>
      </c>
      <c r="G72" s="143">
        <f t="shared" si="2"/>
        <v>480000</v>
      </c>
      <c r="H72" s="140">
        <f>G72/'Finance Structure'!$D$17</f>
        <v>160</v>
      </c>
      <c r="I72" s="150">
        <f t="shared" si="3"/>
        <v>160</v>
      </c>
      <c r="J72" s="147"/>
      <c r="K72" s="50"/>
    </row>
    <row r="73" spans="1:11" ht="12">
      <c r="A73" s="27">
        <v>221</v>
      </c>
      <c r="B73" s="107" t="s">
        <v>37</v>
      </c>
      <c r="C73" s="107" t="s">
        <v>77</v>
      </c>
      <c r="D73" s="107">
        <v>4</v>
      </c>
      <c r="E73" s="21">
        <v>6</v>
      </c>
      <c r="F73" s="92">
        <v>20000</v>
      </c>
      <c r="G73" s="143">
        <f t="shared" si="2"/>
        <v>480000</v>
      </c>
      <c r="H73" s="140">
        <f>G73/'Finance Structure'!$D$17</f>
        <v>160</v>
      </c>
      <c r="I73" s="150">
        <f t="shared" si="3"/>
        <v>160</v>
      </c>
      <c r="J73" s="147"/>
      <c r="K73" s="50"/>
    </row>
    <row r="74" spans="1:11" ht="12">
      <c r="A74" s="27">
        <v>222</v>
      </c>
      <c r="B74" s="107" t="s">
        <v>52</v>
      </c>
      <c r="C74" s="107" t="s">
        <v>48</v>
      </c>
      <c r="D74" s="107">
        <v>3</v>
      </c>
      <c r="E74" s="21">
        <v>6</v>
      </c>
      <c r="F74" s="92">
        <v>20000</v>
      </c>
      <c r="G74" s="143">
        <f t="shared" si="2"/>
        <v>360000</v>
      </c>
      <c r="H74" s="140">
        <f>G74/'Finance Structure'!$D$17</f>
        <v>120</v>
      </c>
      <c r="I74" s="150">
        <f t="shared" si="3"/>
        <v>120</v>
      </c>
      <c r="J74" s="147"/>
      <c r="K74" s="50"/>
    </row>
    <row r="75" spans="1:11" ht="12">
      <c r="A75" s="27">
        <v>223</v>
      </c>
      <c r="B75" s="107" t="s">
        <v>53</v>
      </c>
      <c r="C75" s="107" t="s">
        <v>48</v>
      </c>
      <c r="D75" s="107">
        <v>1</v>
      </c>
      <c r="E75" s="21">
        <v>6</v>
      </c>
      <c r="F75" s="138">
        <v>30000</v>
      </c>
      <c r="G75" s="143">
        <f t="shared" si="2"/>
        <v>180000</v>
      </c>
      <c r="H75" s="140">
        <f>G75/'Finance Structure'!$D$17</f>
        <v>60</v>
      </c>
      <c r="I75" s="150">
        <f t="shared" si="3"/>
        <v>60</v>
      </c>
      <c r="J75" s="147"/>
      <c r="K75" s="50"/>
    </row>
    <row r="76" spans="1:11" ht="12">
      <c r="A76" s="27">
        <v>224</v>
      </c>
      <c r="B76" s="107"/>
      <c r="C76" s="107"/>
      <c r="D76" s="107"/>
      <c r="E76" s="21"/>
      <c r="F76" s="136"/>
      <c r="G76" s="143">
        <f t="shared" si="2"/>
        <v>0</v>
      </c>
      <c r="H76" s="140">
        <f>G76/'Finance Structure'!$D$17</f>
        <v>0</v>
      </c>
      <c r="I76" s="150">
        <f t="shared" si="3"/>
        <v>0</v>
      </c>
      <c r="J76" s="147"/>
      <c r="K76" s="50"/>
    </row>
    <row r="77" spans="1:11" ht="12">
      <c r="A77" s="27">
        <v>225</v>
      </c>
      <c r="B77" s="107"/>
      <c r="C77" s="95"/>
      <c r="D77" s="21"/>
      <c r="E77" s="21"/>
      <c r="F77" s="136"/>
      <c r="G77" s="143">
        <f t="shared" si="2"/>
        <v>0</v>
      </c>
      <c r="H77" s="140">
        <f>G77/'Finance Structure'!$D$17</f>
        <v>0</v>
      </c>
      <c r="I77" s="150">
        <f t="shared" si="3"/>
        <v>0</v>
      </c>
      <c r="J77" s="147"/>
      <c r="K77" s="50"/>
    </row>
    <row r="78" spans="1:11" ht="12">
      <c r="A78" s="27">
        <v>226</v>
      </c>
      <c r="B78" s="106" t="s">
        <v>63</v>
      </c>
      <c r="C78" s="95"/>
      <c r="D78" s="21"/>
      <c r="E78" s="21"/>
      <c r="F78" s="136"/>
      <c r="G78" s="143">
        <f t="shared" si="2"/>
        <v>0</v>
      </c>
      <c r="H78" s="140">
        <f>G78/'Finance Structure'!$D$17</f>
        <v>0</v>
      </c>
      <c r="I78" s="150">
        <f t="shared" si="3"/>
        <v>0</v>
      </c>
      <c r="J78" s="147"/>
      <c r="K78" s="50"/>
    </row>
    <row r="79" spans="1:11" ht="12">
      <c r="A79" s="27">
        <v>227</v>
      </c>
      <c r="B79" s="107" t="s">
        <v>97</v>
      </c>
      <c r="C79" s="107" t="s">
        <v>83</v>
      </c>
      <c r="D79" s="107">
        <v>1</v>
      </c>
      <c r="E79" s="21">
        <v>6</v>
      </c>
      <c r="F79" s="137">
        <v>2500000</v>
      </c>
      <c r="G79" s="143">
        <f t="shared" si="2"/>
        <v>15000000</v>
      </c>
      <c r="H79" s="140">
        <f>G79/'Finance Structure'!$D$17</f>
        <v>5000</v>
      </c>
      <c r="I79" s="150">
        <f t="shared" si="3"/>
        <v>5000</v>
      </c>
      <c r="J79" s="147"/>
      <c r="K79" s="50"/>
    </row>
    <row r="80" spans="1:11" ht="12">
      <c r="A80" s="27">
        <v>228</v>
      </c>
      <c r="B80" s="107" t="s">
        <v>54</v>
      </c>
      <c r="C80" s="107" t="s">
        <v>83</v>
      </c>
      <c r="D80" s="107">
        <v>1</v>
      </c>
      <c r="E80" s="21">
        <v>6</v>
      </c>
      <c r="F80" s="92">
        <v>1500000</v>
      </c>
      <c r="G80" s="143">
        <f t="shared" si="2"/>
        <v>9000000</v>
      </c>
      <c r="H80" s="140">
        <f>G80/'Finance Structure'!$D$17</f>
        <v>3000</v>
      </c>
      <c r="I80" s="150">
        <f t="shared" si="3"/>
        <v>3000</v>
      </c>
      <c r="J80" s="147"/>
      <c r="K80" s="50"/>
    </row>
    <row r="81" spans="1:11" ht="12">
      <c r="A81" s="27">
        <v>229</v>
      </c>
      <c r="B81" s="107" t="s">
        <v>84</v>
      </c>
      <c r="C81" s="107" t="s">
        <v>78</v>
      </c>
      <c r="D81" s="107">
        <v>1</v>
      </c>
      <c r="E81" s="21">
        <v>6</v>
      </c>
      <c r="F81" s="92">
        <v>650000</v>
      </c>
      <c r="G81" s="143">
        <f t="shared" si="2"/>
        <v>3900000</v>
      </c>
      <c r="H81" s="140">
        <f>G81/'Finance Structure'!$D$17</f>
        <v>1300</v>
      </c>
      <c r="I81" s="150"/>
      <c r="J81" s="147">
        <f>H81</f>
        <v>1300</v>
      </c>
      <c r="K81" s="50"/>
    </row>
    <row r="82" spans="1:11" ht="12">
      <c r="A82" s="27">
        <v>230</v>
      </c>
      <c r="B82" s="107" t="s">
        <v>85</v>
      </c>
      <c r="C82" s="107" t="s">
        <v>78</v>
      </c>
      <c r="D82" s="107">
        <v>1</v>
      </c>
      <c r="E82" s="21">
        <v>6</v>
      </c>
      <c r="F82" s="92">
        <v>250000</v>
      </c>
      <c r="G82" s="143">
        <f t="shared" si="2"/>
        <v>1500000</v>
      </c>
      <c r="H82" s="140">
        <f>G82/'Finance Structure'!$D$17</f>
        <v>500</v>
      </c>
      <c r="I82" s="150">
        <f t="shared" si="3"/>
        <v>500</v>
      </c>
      <c r="J82" s="147"/>
      <c r="K82" s="50"/>
    </row>
    <row r="83" spans="1:11" ht="12">
      <c r="A83" s="27">
        <v>224</v>
      </c>
      <c r="B83" s="107" t="s">
        <v>55</v>
      </c>
      <c r="C83" s="107" t="s">
        <v>79</v>
      </c>
      <c r="D83" s="107">
        <v>1</v>
      </c>
      <c r="E83" s="21">
        <v>6</v>
      </c>
      <c r="F83" s="92">
        <v>500000</v>
      </c>
      <c r="G83" s="143">
        <f aca="true" t="shared" si="4" ref="G83:G89">IF(E83&gt;0,D83*E83*F83,D83*F83)</f>
        <v>3000000</v>
      </c>
      <c r="H83" s="140">
        <f>G83/'Finance Structure'!$D$17</f>
        <v>1000</v>
      </c>
      <c r="I83" s="150">
        <f t="shared" si="3"/>
        <v>1000</v>
      </c>
      <c r="J83" s="147"/>
      <c r="K83" s="50"/>
    </row>
    <row r="84" spans="1:11" ht="12">
      <c r="A84" s="27">
        <v>225</v>
      </c>
      <c r="B84" s="107" t="s">
        <v>56</v>
      </c>
      <c r="C84" s="107" t="s">
        <v>79</v>
      </c>
      <c r="D84" s="107">
        <v>1</v>
      </c>
      <c r="E84" s="21">
        <v>6</v>
      </c>
      <c r="F84" s="92">
        <v>500000</v>
      </c>
      <c r="G84" s="143">
        <f t="shared" si="4"/>
        <v>3000000</v>
      </c>
      <c r="H84" s="140">
        <f>G84/'Finance Structure'!$D$17</f>
        <v>1000</v>
      </c>
      <c r="I84" s="150">
        <f t="shared" si="3"/>
        <v>1000</v>
      </c>
      <c r="J84" s="147"/>
      <c r="K84" s="50"/>
    </row>
    <row r="85" spans="1:11" ht="12">
      <c r="A85" s="27">
        <v>226</v>
      </c>
      <c r="B85" s="107" t="s">
        <v>57</v>
      </c>
      <c r="C85" s="107" t="s">
        <v>58</v>
      </c>
      <c r="D85" s="107">
        <v>10</v>
      </c>
      <c r="E85" s="21">
        <v>6</v>
      </c>
      <c r="F85" s="92">
        <v>12500</v>
      </c>
      <c r="G85" s="143">
        <f t="shared" si="4"/>
        <v>750000</v>
      </c>
      <c r="H85" s="140">
        <f>G85/'Finance Structure'!$D$17</f>
        <v>250</v>
      </c>
      <c r="I85" s="150">
        <f t="shared" si="3"/>
        <v>250</v>
      </c>
      <c r="J85" s="147"/>
      <c r="K85" s="50"/>
    </row>
    <row r="86" spans="1:11" ht="12">
      <c r="A86" s="27">
        <v>227</v>
      </c>
      <c r="B86" s="107" t="s">
        <v>59</v>
      </c>
      <c r="C86" s="107" t="s">
        <v>58</v>
      </c>
      <c r="D86" s="107">
        <v>1</v>
      </c>
      <c r="E86" s="21">
        <v>6</v>
      </c>
      <c r="F86" s="92">
        <v>400000</v>
      </c>
      <c r="G86" s="143">
        <f t="shared" si="4"/>
        <v>2400000</v>
      </c>
      <c r="H86" s="140">
        <f>G86/'Finance Structure'!$D$17</f>
        <v>800</v>
      </c>
      <c r="I86" s="150"/>
      <c r="J86" s="147">
        <f>H86</f>
        <v>800</v>
      </c>
      <c r="K86" s="50"/>
    </row>
    <row r="87" spans="1:11" ht="12">
      <c r="A87" s="27">
        <v>228</v>
      </c>
      <c r="B87" s="107" t="s">
        <v>60</v>
      </c>
      <c r="C87" s="107"/>
      <c r="D87" s="107">
        <v>1</v>
      </c>
      <c r="E87" s="21">
        <v>6</v>
      </c>
      <c r="F87" s="138">
        <v>1000000</v>
      </c>
      <c r="G87" s="143">
        <f t="shared" si="4"/>
        <v>6000000</v>
      </c>
      <c r="H87" s="140">
        <f>G87/'Finance Structure'!$D$17</f>
        <v>2000</v>
      </c>
      <c r="I87" s="150">
        <f t="shared" si="3"/>
        <v>2000</v>
      </c>
      <c r="J87" s="147"/>
      <c r="K87" s="50"/>
    </row>
    <row r="88" spans="1:11" ht="12">
      <c r="A88" s="27">
        <v>229</v>
      </c>
      <c r="B88" s="107"/>
      <c r="C88" s="95"/>
      <c r="D88" s="21"/>
      <c r="E88" s="21"/>
      <c r="F88" s="136"/>
      <c r="G88" s="143">
        <f t="shared" si="4"/>
        <v>0</v>
      </c>
      <c r="H88" s="140">
        <f>G88/'Finance Structure'!$D$17</f>
        <v>0</v>
      </c>
      <c r="I88" s="150">
        <f t="shared" si="3"/>
        <v>0</v>
      </c>
      <c r="J88" s="147"/>
      <c r="K88" s="50"/>
    </row>
    <row r="89" spans="1:11" ht="12.75" thickBot="1">
      <c r="A89" s="27">
        <v>230</v>
      </c>
      <c r="B89" s="107"/>
      <c r="C89" s="95"/>
      <c r="D89" s="21"/>
      <c r="E89" s="21"/>
      <c r="F89" s="91"/>
      <c r="G89" s="143">
        <f t="shared" si="4"/>
        <v>0</v>
      </c>
      <c r="H89" s="140">
        <f>G89/'Finance Structure'!$D$17</f>
        <v>0</v>
      </c>
      <c r="I89" s="150">
        <f t="shared" si="3"/>
        <v>0</v>
      </c>
      <c r="J89" s="147"/>
      <c r="K89" s="50"/>
    </row>
    <row r="90" spans="1:11" ht="12.75" thickBot="1">
      <c r="A90" s="80" t="s">
        <v>68</v>
      </c>
      <c r="B90" s="81"/>
      <c r="C90" s="81"/>
      <c r="D90" s="82"/>
      <c r="E90" s="82"/>
      <c r="F90" s="83"/>
      <c r="G90" s="144">
        <f>SUM(G53:G89)</f>
        <v>125100000</v>
      </c>
      <c r="H90" s="141">
        <f>SUM(H53:H89)</f>
        <v>41700</v>
      </c>
      <c r="I90" s="151">
        <f>SUM(I53:I89)</f>
        <v>39600</v>
      </c>
      <c r="J90" s="148">
        <f>SUM(J53:J89)</f>
        <v>2100</v>
      </c>
      <c r="K90" s="50"/>
    </row>
    <row r="91" spans="1:11" ht="12.75" thickBot="1">
      <c r="A91" s="80"/>
      <c r="B91" s="32"/>
      <c r="C91" s="32"/>
      <c r="D91" s="33"/>
      <c r="E91" s="33"/>
      <c r="F91" s="34"/>
      <c r="G91" s="34"/>
      <c r="H91" s="58"/>
      <c r="I91" s="78"/>
      <c r="J91" s="79"/>
      <c r="K91" s="50">
        <f>SUM(K63:K90)</f>
        <v>0</v>
      </c>
    </row>
    <row r="92" spans="1:10" ht="12.75" thickBot="1">
      <c r="A92" s="70"/>
      <c r="B92" s="71"/>
      <c r="C92" s="71"/>
      <c r="D92" s="71"/>
      <c r="E92" s="71"/>
      <c r="F92" s="71"/>
      <c r="G92" s="71"/>
      <c r="H92" s="71"/>
      <c r="I92" s="71"/>
      <c r="J92" s="71"/>
    </row>
    <row r="93" spans="1:10" ht="12">
      <c r="A93" s="104" t="s">
        <v>8</v>
      </c>
      <c r="B93" s="101"/>
      <c r="C93" s="102"/>
      <c r="D93" s="26"/>
      <c r="E93" s="26"/>
      <c r="F93" s="103"/>
      <c r="G93" s="113"/>
      <c r="H93" s="114"/>
      <c r="I93" s="149"/>
      <c r="J93" s="145"/>
    </row>
    <row r="94" spans="1:10" ht="21.75">
      <c r="A94" s="105" t="s">
        <v>26</v>
      </c>
      <c r="B94" s="98" t="s">
        <v>74</v>
      </c>
      <c r="C94" s="98" t="s">
        <v>75</v>
      </c>
      <c r="D94" s="99" t="s">
        <v>31</v>
      </c>
      <c r="E94" s="99" t="s">
        <v>10</v>
      </c>
      <c r="F94" s="100" t="s">
        <v>76</v>
      </c>
      <c r="G94" s="142" t="s">
        <v>65</v>
      </c>
      <c r="H94" s="139" t="s">
        <v>66</v>
      </c>
      <c r="I94" s="152" t="s">
        <v>71</v>
      </c>
      <c r="J94" s="146" t="s">
        <v>70</v>
      </c>
    </row>
    <row r="95" spans="1:10" ht="12">
      <c r="A95" s="27">
        <v>301</v>
      </c>
      <c r="B95" s="107" t="s">
        <v>86</v>
      </c>
      <c r="C95" s="95" t="s">
        <v>78</v>
      </c>
      <c r="D95" s="21">
        <v>1</v>
      </c>
      <c r="E95" s="21">
        <v>2</v>
      </c>
      <c r="F95" s="91">
        <v>600000</v>
      </c>
      <c r="G95" s="143">
        <f aca="true" t="shared" si="5" ref="G95:G104">IF(E95&gt;0,D95*E95*F95,D95*F95)</f>
        <v>1200000</v>
      </c>
      <c r="H95" s="140">
        <f>G95/'Finance Structure'!$D$17</f>
        <v>400</v>
      </c>
      <c r="I95" s="150">
        <f>H95</f>
        <v>400</v>
      </c>
      <c r="J95" s="147"/>
    </row>
    <row r="96" spans="1:10" ht="12">
      <c r="A96" s="27">
        <v>302</v>
      </c>
      <c r="B96" s="107" t="s">
        <v>90</v>
      </c>
      <c r="C96" s="95" t="s">
        <v>78</v>
      </c>
      <c r="D96" s="21">
        <v>1</v>
      </c>
      <c r="E96" s="21">
        <v>6</v>
      </c>
      <c r="F96" s="109">
        <v>150000</v>
      </c>
      <c r="G96" s="143">
        <f t="shared" si="5"/>
        <v>900000</v>
      </c>
      <c r="H96" s="140">
        <f>G96/'Finance Structure'!$D$17</f>
        <v>300</v>
      </c>
      <c r="I96" s="150">
        <f>H96</f>
        <v>300</v>
      </c>
      <c r="J96" s="147"/>
    </row>
    <row r="97" spans="1:10" ht="12">
      <c r="A97" s="27">
        <v>303</v>
      </c>
      <c r="B97" s="107" t="s">
        <v>87</v>
      </c>
      <c r="C97" s="95" t="s">
        <v>78</v>
      </c>
      <c r="D97" s="21">
        <v>1</v>
      </c>
      <c r="E97" s="21">
        <v>6</v>
      </c>
      <c r="F97" s="109">
        <v>180000</v>
      </c>
      <c r="G97" s="143">
        <f t="shared" si="5"/>
        <v>1080000</v>
      </c>
      <c r="H97" s="140">
        <f>G97/'Finance Structure'!$D$17</f>
        <v>360</v>
      </c>
      <c r="I97" s="150">
        <f aca="true" t="shared" si="6" ref="I97:I104">H97</f>
        <v>360</v>
      </c>
      <c r="J97" s="147"/>
    </row>
    <row r="98" spans="1:10" ht="12">
      <c r="A98" s="27">
        <v>304</v>
      </c>
      <c r="B98" s="107" t="s">
        <v>88</v>
      </c>
      <c r="C98" s="95" t="s">
        <v>78</v>
      </c>
      <c r="D98" s="21">
        <v>1</v>
      </c>
      <c r="E98" s="21">
        <v>6</v>
      </c>
      <c r="F98" s="109">
        <v>160000</v>
      </c>
      <c r="G98" s="143">
        <f t="shared" si="5"/>
        <v>960000</v>
      </c>
      <c r="H98" s="140">
        <f>G98/'Finance Structure'!$D$17</f>
        <v>320</v>
      </c>
      <c r="I98" s="150">
        <f t="shared" si="6"/>
        <v>320</v>
      </c>
      <c r="J98" s="147"/>
    </row>
    <row r="99" spans="1:10" ht="12">
      <c r="A99" s="27">
        <v>305</v>
      </c>
      <c r="B99" s="107" t="s">
        <v>89</v>
      </c>
      <c r="C99" s="95" t="s">
        <v>82</v>
      </c>
      <c r="D99" s="21">
        <v>1</v>
      </c>
      <c r="E99" s="21"/>
      <c r="F99" s="109">
        <v>250000</v>
      </c>
      <c r="G99" s="143">
        <f t="shared" si="5"/>
        <v>250000</v>
      </c>
      <c r="H99" s="140">
        <f>G99/'Finance Structure'!$D$17</f>
        <v>83.33333333333333</v>
      </c>
      <c r="I99" s="150">
        <f t="shared" si="6"/>
        <v>83.33333333333333</v>
      </c>
      <c r="J99" s="147"/>
    </row>
    <row r="100" spans="1:10" ht="12">
      <c r="A100" s="27">
        <v>306</v>
      </c>
      <c r="B100" s="107" t="s">
        <v>11</v>
      </c>
      <c r="C100" s="95" t="s">
        <v>82</v>
      </c>
      <c r="D100" s="21">
        <v>1</v>
      </c>
      <c r="E100" s="21">
        <v>6</v>
      </c>
      <c r="F100" s="109">
        <f>250000*0.3</f>
        <v>75000</v>
      </c>
      <c r="G100" s="143">
        <f t="shared" si="5"/>
        <v>450000</v>
      </c>
      <c r="H100" s="140">
        <f>G100/'Finance Structure'!$D$17</f>
        <v>150</v>
      </c>
      <c r="I100" s="150">
        <f t="shared" si="6"/>
        <v>150</v>
      </c>
      <c r="J100" s="147"/>
    </row>
    <row r="101" spans="1:10" ht="12">
      <c r="A101" s="27">
        <v>307</v>
      </c>
      <c r="B101" s="107" t="s">
        <v>12</v>
      </c>
      <c r="C101" s="95" t="s">
        <v>78</v>
      </c>
      <c r="D101" s="21">
        <v>1</v>
      </c>
      <c r="E101" s="21">
        <v>6</v>
      </c>
      <c r="F101" s="109">
        <f>600000*0.4</f>
        <v>240000</v>
      </c>
      <c r="G101" s="143">
        <f t="shared" si="5"/>
        <v>1440000</v>
      </c>
      <c r="H101" s="140">
        <f>G101/'Finance Structure'!$D$17</f>
        <v>480</v>
      </c>
      <c r="I101" s="150">
        <f t="shared" si="6"/>
        <v>480</v>
      </c>
      <c r="J101" s="147"/>
    </row>
    <row r="102" spans="1:10" ht="12">
      <c r="A102" s="27">
        <v>308</v>
      </c>
      <c r="B102" s="107" t="s">
        <v>94</v>
      </c>
      <c r="C102" s="95" t="s">
        <v>92</v>
      </c>
      <c r="D102" s="21">
        <v>32</v>
      </c>
      <c r="E102" s="21"/>
      <c r="F102" s="109">
        <v>18800</v>
      </c>
      <c r="G102" s="143">
        <f t="shared" si="5"/>
        <v>601600</v>
      </c>
      <c r="H102" s="140">
        <f>G102/'Finance Structure'!$D$17</f>
        <v>200.53333333333333</v>
      </c>
      <c r="I102" s="150">
        <f t="shared" si="6"/>
        <v>200.53333333333333</v>
      </c>
      <c r="J102" s="147"/>
    </row>
    <row r="103" spans="1:10" ht="12">
      <c r="A103" s="27">
        <v>309</v>
      </c>
      <c r="B103" s="107" t="s">
        <v>93</v>
      </c>
      <c r="C103" s="95" t="s">
        <v>82</v>
      </c>
      <c r="D103" s="21">
        <v>1</v>
      </c>
      <c r="E103" s="21"/>
      <c r="F103" s="91">
        <v>1000000</v>
      </c>
      <c r="G103" s="143">
        <f t="shared" si="5"/>
        <v>1000000</v>
      </c>
      <c r="H103" s="140">
        <f>G103/'Finance Structure'!$D$17</f>
        <v>333.3333333333333</v>
      </c>
      <c r="I103" s="150">
        <f t="shared" si="6"/>
        <v>333.3333333333333</v>
      </c>
      <c r="J103" s="147"/>
    </row>
    <row r="104" spans="1:10" ht="12.75" thickBot="1">
      <c r="A104" s="27">
        <v>310</v>
      </c>
      <c r="B104" s="107" t="s">
        <v>91</v>
      </c>
      <c r="C104" s="95" t="s">
        <v>82</v>
      </c>
      <c r="D104" s="21">
        <v>1</v>
      </c>
      <c r="E104" s="21"/>
      <c r="F104" s="91">
        <v>400000</v>
      </c>
      <c r="G104" s="143">
        <f t="shared" si="5"/>
        <v>400000</v>
      </c>
      <c r="H104" s="140">
        <f>G104/'Finance Structure'!$D$17</f>
        <v>133.33333333333334</v>
      </c>
      <c r="I104" s="150">
        <f t="shared" si="6"/>
        <v>133.33333333333334</v>
      </c>
      <c r="J104" s="147"/>
    </row>
    <row r="105" spans="1:10" ht="12.75" thickBot="1">
      <c r="A105" s="80" t="s">
        <v>9</v>
      </c>
      <c r="B105" s="81"/>
      <c r="C105" s="81"/>
      <c r="D105" s="82"/>
      <c r="E105" s="82"/>
      <c r="F105" s="83"/>
      <c r="G105" s="144">
        <f>SUM(G95:G104)</f>
        <v>8281600</v>
      </c>
      <c r="H105" s="141">
        <f>SUM(H95:H104)</f>
        <v>2760.5333333333333</v>
      </c>
      <c r="I105" s="151">
        <f>SUM(I95:I104)</f>
        <v>2760.5333333333333</v>
      </c>
      <c r="J105" s="148">
        <f>SUM(J95:J104)</f>
        <v>0</v>
      </c>
    </row>
    <row r="106" spans="1:10" ht="12.75" thickBot="1">
      <c r="A106" s="31"/>
      <c r="B106" s="32"/>
      <c r="C106" s="32"/>
      <c r="D106" s="33"/>
      <c r="E106" s="33"/>
      <c r="F106" s="34"/>
      <c r="G106" s="34"/>
      <c r="H106" s="58"/>
      <c r="I106" s="78"/>
      <c r="J106" s="79"/>
    </row>
    <row r="107" spans="1:10" ht="12.75" thickBot="1">
      <c r="A107" s="31"/>
      <c r="B107" s="32"/>
      <c r="C107" s="32"/>
      <c r="D107" s="33"/>
      <c r="E107" s="33"/>
      <c r="F107" s="34"/>
      <c r="G107" s="34"/>
      <c r="H107" s="58"/>
      <c r="I107" s="78"/>
      <c r="J107" s="79"/>
    </row>
    <row r="108" spans="1:10" ht="12.75" thickBot="1">
      <c r="A108" s="70"/>
      <c r="B108" s="71"/>
      <c r="C108" s="71"/>
      <c r="D108" s="71"/>
      <c r="E108" s="71"/>
      <c r="F108" s="71"/>
      <c r="G108" s="71"/>
      <c r="H108" s="71"/>
      <c r="I108" s="71"/>
      <c r="J108" s="71"/>
    </row>
    <row r="109" spans="1:10" ht="12">
      <c r="A109" s="125" t="s">
        <v>33</v>
      </c>
      <c r="B109" s="153"/>
      <c r="C109" s="153"/>
      <c r="D109" s="153"/>
      <c r="E109" s="153"/>
      <c r="F109" s="154"/>
      <c r="G109" s="113"/>
      <c r="H109" s="114"/>
      <c r="I109" s="115"/>
      <c r="J109" s="116"/>
    </row>
    <row r="110" spans="1:10" ht="22.5" thickBot="1">
      <c r="A110" s="155"/>
      <c r="B110" s="156"/>
      <c r="C110" s="156"/>
      <c r="D110" s="156"/>
      <c r="E110" s="156"/>
      <c r="F110" s="157"/>
      <c r="G110" s="142" t="s">
        <v>65</v>
      </c>
      <c r="H110" s="139" t="s">
        <v>66</v>
      </c>
      <c r="I110" s="152" t="s">
        <v>71</v>
      </c>
      <c r="J110" s="146" t="s">
        <v>70</v>
      </c>
    </row>
    <row r="111" spans="1:10" ht="12.75" thickBot="1">
      <c r="A111" s="158"/>
      <c r="B111" s="159"/>
      <c r="C111" s="159"/>
      <c r="D111" s="159"/>
      <c r="E111" s="159"/>
      <c r="F111" s="160"/>
      <c r="G111" s="144">
        <f>G105+G90+G48</f>
        <v>177351600</v>
      </c>
      <c r="H111" s="141">
        <f>H105+H90+H48</f>
        <v>59117.2</v>
      </c>
      <c r="I111" s="151">
        <f>I105+I90+I48</f>
        <v>55417.2</v>
      </c>
      <c r="J111" s="148">
        <f>J105+J90+J48</f>
        <v>3700</v>
      </c>
    </row>
    <row r="112" spans="1:10" ht="12">
      <c r="A112" s="37"/>
      <c r="B112" s="37"/>
      <c r="C112" s="37"/>
      <c r="D112" s="37"/>
      <c r="E112" s="37"/>
      <c r="F112" s="37"/>
      <c r="G112" s="37"/>
      <c r="H112" s="37"/>
      <c r="I112" s="37"/>
      <c r="J112" s="37"/>
    </row>
    <row r="113" spans="1:10" ht="12">
      <c r="A113" s="37"/>
      <c r="B113" s="37"/>
      <c r="C113" s="37"/>
      <c r="D113" s="37"/>
      <c r="E113" s="37"/>
      <c r="F113" s="37"/>
      <c r="G113" s="37"/>
      <c r="H113" s="37"/>
      <c r="I113" s="37"/>
      <c r="J113" s="37"/>
    </row>
    <row r="114" spans="1:10" ht="12">
      <c r="A114" s="37"/>
      <c r="B114" s="37"/>
      <c r="C114" s="37"/>
      <c r="D114" s="37"/>
      <c r="E114" s="37"/>
      <c r="F114" s="37"/>
      <c r="G114" s="108"/>
      <c r="H114" s="37"/>
      <c r="I114" s="37"/>
      <c r="J114" s="37"/>
    </row>
    <row r="115" spans="1:10" ht="12.75">
      <c r="A115" s="37"/>
      <c r="B115" s="97"/>
      <c r="C115" s="97"/>
      <c r="D115" s="37"/>
      <c r="E115" s="37"/>
      <c r="F115" s="37"/>
      <c r="G115" s="37"/>
      <c r="H115" s="37"/>
      <c r="I115" s="37"/>
      <c r="J115" s="37"/>
    </row>
    <row r="116" spans="1:10" ht="12">
      <c r="A116" s="37"/>
      <c r="B116" s="37"/>
      <c r="C116" s="37"/>
      <c r="D116" s="37"/>
      <c r="E116" s="37"/>
      <c r="F116" s="37"/>
      <c r="G116" s="37"/>
      <c r="H116" s="37"/>
      <c r="I116" s="37"/>
      <c r="J116" s="37"/>
    </row>
    <row r="117" spans="1:10" ht="12">
      <c r="A117" s="37"/>
      <c r="B117" s="37"/>
      <c r="C117" s="37"/>
      <c r="D117" s="37"/>
      <c r="E117" s="37"/>
      <c r="F117" s="37"/>
      <c r="G117" s="37"/>
      <c r="H117" s="37"/>
      <c r="I117" s="37"/>
      <c r="J117" s="37"/>
    </row>
    <row r="118" spans="1:10" ht="12">
      <c r="A118" s="37"/>
      <c r="B118" s="37"/>
      <c r="C118" s="37"/>
      <c r="D118" s="37"/>
      <c r="E118" s="37"/>
      <c r="F118" s="37"/>
      <c r="G118" s="37"/>
      <c r="H118" s="37"/>
      <c r="I118" s="37"/>
      <c r="J118" s="37"/>
    </row>
    <row r="119" spans="1:10" ht="12">
      <c r="A119" s="37"/>
      <c r="B119" s="37"/>
      <c r="C119" s="37"/>
      <c r="D119" s="37"/>
      <c r="E119" s="37"/>
      <c r="F119" s="37"/>
      <c r="G119" s="37"/>
      <c r="H119" s="37"/>
      <c r="I119" s="37"/>
      <c r="J119" s="37"/>
    </row>
    <row r="120" spans="1:16" ht="12">
      <c r="A120" s="37"/>
      <c r="B120" s="37"/>
      <c r="C120" s="37"/>
      <c r="D120" s="37"/>
      <c r="G120" s="37"/>
      <c r="H120" s="37"/>
      <c r="I120" s="37"/>
      <c r="J120" s="37"/>
      <c r="M120" s="24"/>
      <c r="N120" s="24"/>
      <c r="O120" s="24"/>
      <c r="P120" s="24"/>
    </row>
    <row r="121" spans="1:16" ht="12">
      <c r="A121" s="37"/>
      <c r="B121" s="37"/>
      <c r="C121" s="37"/>
      <c r="D121" s="37"/>
      <c r="G121" s="37"/>
      <c r="H121" s="37"/>
      <c r="I121" s="37"/>
      <c r="J121" s="37"/>
      <c r="M121" s="24"/>
      <c r="N121" s="24"/>
      <c r="O121" s="24"/>
      <c r="P121" s="24"/>
    </row>
    <row r="122" spans="7:16" ht="15">
      <c r="G122" s="37"/>
      <c r="H122" s="37"/>
      <c r="I122" s="37"/>
      <c r="J122" s="37"/>
      <c r="M122" s="24"/>
      <c r="N122" s="24"/>
      <c r="O122" s="24"/>
      <c r="P122" s="24"/>
    </row>
    <row r="123" spans="7:16" ht="15">
      <c r="G123" s="37"/>
      <c r="H123" s="37"/>
      <c r="I123" s="37"/>
      <c r="J123" s="37"/>
      <c r="M123" s="24"/>
      <c r="N123" s="24"/>
      <c r="O123" s="24"/>
      <c r="P123" s="24"/>
    </row>
    <row r="124" spans="7:16" ht="15">
      <c r="G124" s="37"/>
      <c r="H124" s="37"/>
      <c r="I124" s="37"/>
      <c r="J124" s="37"/>
      <c r="M124" s="24"/>
      <c r="N124" s="24"/>
      <c r="O124" s="24"/>
      <c r="P124" s="24"/>
    </row>
    <row r="125" spans="7:16" ht="12">
      <c r="G125" s="37"/>
      <c r="H125" s="37"/>
      <c r="I125" s="37"/>
      <c r="J125" s="37"/>
      <c r="M125" s="24"/>
      <c r="N125" s="24"/>
      <c r="O125" s="24"/>
      <c r="P125" s="24"/>
    </row>
    <row r="126" spans="7:16" ht="12">
      <c r="G126" s="37"/>
      <c r="H126" s="37"/>
      <c r="I126" s="37"/>
      <c r="J126" s="37"/>
      <c r="M126" s="24"/>
      <c r="N126" s="24"/>
      <c r="O126" s="24"/>
      <c r="P126" s="24"/>
    </row>
    <row r="127" spans="7:16" ht="12">
      <c r="G127" s="37"/>
      <c r="H127" s="37"/>
      <c r="I127" s="37"/>
      <c r="J127" s="37"/>
      <c r="M127" s="24"/>
      <c r="N127" s="24"/>
      <c r="O127" s="24"/>
      <c r="P127" s="24"/>
    </row>
    <row r="128" spans="7:16" ht="12">
      <c r="G128" s="37"/>
      <c r="H128" s="37"/>
      <c r="I128" s="37"/>
      <c r="J128" s="37"/>
      <c r="M128" s="24"/>
      <c r="N128" s="24"/>
      <c r="O128" s="24"/>
      <c r="P128" s="24"/>
    </row>
    <row r="129" spans="7:16" ht="12">
      <c r="G129" s="37"/>
      <c r="H129" s="37"/>
      <c r="I129" s="37"/>
      <c r="J129" s="37"/>
      <c r="M129" s="24"/>
      <c r="N129" s="24"/>
      <c r="O129" s="24"/>
      <c r="P129" s="24"/>
    </row>
    <row r="130" spans="7:16" ht="12">
      <c r="G130" s="37"/>
      <c r="H130" s="37"/>
      <c r="I130" s="37"/>
      <c r="J130" s="37"/>
      <c r="M130" s="24"/>
      <c r="N130" s="24"/>
      <c r="O130" s="24"/>
      <c r="P130" s="24"/>
    </row>
    <row r="131" spans="7:16" ht="12">
      <c r="G131" s="37"/>
      <c r="H131" s="37"/>
      <c r="I131" s="37"/>
      <c r="J131" s="37"/>
      <c r="M131" s="24"/>
      <c r="N131" s="24"/>
      <c r="O131" s="24"/>
      <c r="P131" s="24"/>
    </row>
  </sheetData>
  <sheetProtection/>
  <mergeCells count="1">
    <mergeCell ref="A109:F111"/>
  </mergeCells>
  <printOptions/>
  <pageMargins left="0.7874015748031497" right="0.76" top="0.984251968503937" bottom="0.5905511811023623" header="0.5118110236220472" footer="0.3937007874015748"/>
  <pageSetup horizontalDpi="1200" verticalDpi="1200" orientation="landscape" paperSize="9" scale="81"/>
  <headerFooter alignWithMargins="0">
    <oddFooter>&amp;L&amp;"Helvetica,Standard"Last update: &amp;D&amp;CDetailed Project Budget&amp;R&amp;"Helvetica,Standard"&amp;P of &amp;N</oddFooter>
  </headerFooter>
  <rowBreaks count="1" manualBreakCount="1">
    <brk id="5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G17"/>
  <sheetViews>
    <sheetView showGridLines="0" workbookViewId="0" topLeftCell="A1">
      <selection activeCell="E29" sqref="E29"/>
    </sheetView>
  </sheetViews>
  <sheetFormatPr defaultColWidth="11.421875" defaultRowHeight="12.75"/>
  <cols>
    <col min="1" max="1" width="4.00390625" style="24" customWidth="1"/>
    <col min="2" max="2" width="24.7109375" style="24" customWidth="1"/>
    <col min="3" max="3" width="11.00390625" style="24" customWidth="1"/>
    <col min="4" max="4" width="21.421875" style="24" customWidth="1"/>
    <col min="5" max="5" width="22.8515625" style="24" customWidth="1"/>
    <col min="6" max="6" width="21.421875" style="24" hidden="1" customWidth="1"/>
    <col min="7" max="7" width="23.7109375" style="24" hidden="1" customWidth="1"/>
    <col min="8" max="16384" width="11.421875" style="24" customWidth="1"/>
  </cols>
  <sheetData>
    <row r="1" spans="1:7" ht="12.75">
      <c r="A1" s="1" t="s">
        <v>17</v>
      </c>
      <c r="B1" s="2"/>
      <c r="C1" s="3"/>
      <c r="E1" s="23"/>
      <c r="G1" s="22"/>
    </row>
    <row r="2" spans="1:5" ht="12">
      <c r="A2" s="5" t="str">
        <f>'Budget Summary'!A2</f>
        <v>Department: Water and Sanitation</v>
      </c>
      <c r="B2" s="5"/>
      <c r="C2" s="5"/>
      <c r="D2" s="6"/>
      <c r="E2" s="23"/>
    </row>
    <row r="3" spans="1:5" ht="12">
      <c r="A3" s="5" t="str">
        <f>'Budget Summary'!A3</f>
        <v>Donor: Blue Planet Run Foundation</v>
      </c>
      <c r="B3" s="5"/>
      <c r="C3" s="5"/>
      <c r="D3" s="6"/>
      <c r="E3" s="23"/>
    </row>
    <row r="4" spans="1:5" ht="12">
      <c r="A4" s="5" t="str">
        <f>'Budget Summary'!A4</f>
        <v>Project Name: Well construction, repairs, maintenance and Hygiene Education for sustainable water-supply</v>
      </c>
      <c r="B4" s="5"/>
      <c r="C4" s="5"/>
      <c r="D4" s="6"/>
      <c r="E4" s="23"/>
    </row>
    <row r="5" spans="1:5" ht="12.75" thickBot="1">
      <c r="A5" s="7"/>
      <c r="B5" s="8"/>
      <c r="C5" s="2"/>
      <c r="D5" s="9"/>
      <c r="E5" s="35"/>
    </row>
    <row r="6" spans="1:7" ht="15.75" customHeight="1">
      <c r="A6" s="130" t="s">
        <v>21</v>
      </c>
      <c r="B6" s="131"/>
      <c r="C6" s="132"/>
      <c r="D6" s="126" t="s">
        <v>29</v>
      </c>
      <c r="E6" s="127"/>
      <c r="F6" s="128" t="s">
        <v>30</v>
      </c>
      <c r="G6" s="129"/>
    </row>
    <row r="7" spans="1:7" ht="12.75" thickBot="1">
      <c r="A7" s="133"/>
      <c r="B7" s="134"/>
      <c r="C7" s="135"/>
      <c r="D7" s="89" t="s">
        <v>24</v>
      </c>
      <c r="E7" s="90" t="s">
        <v>32</v>
      </c>
      <c r="F7" s="40" t="s">
        <v>24</v>
      </c>
      <c r="G7" s="45" t="s">
        <v>23</v>
      </c>
    </row>
    <row r="8" spans="1:7" ht="21.75" customHeight="1">
      <c r="A8" s="29"/>
      <c r="B8" s="76" t="s">
        <v>20</v>
      </c>
      <c r="C8" s="11"/>
      <c r="D8" s="44">
        <f>'Detailed Budget'!G111</f>
        <v>177351600</v>
      </c>
      <c r="E8" s="65">
        <f>'Detailed Budget'!H111</f>
        <v>59117.2</v>
      </c>
      <c r="F8" s="41">
        <v>0</v>
      </c>
      <c r="G8" s="61">
        <v>0</v>
      </c>
    </row>
    <row r="9" spans="1:7" ht="12">
      <c r="A9" s="36"/>
      <c r="B9" s="28"/>
      <c r="C9" s="28"/>
      <c r="D9" s="41"/>
      <c r="E9" s="62"/>
      <c r="F9" s="42">
        <v>0</v>
      </c>
      <c r="G9" s="62"/>
    </row>
    <row r="10" spans="1:7" ht="12">
      <c r="A10" s="29"/>
      <c r="B10" s="28" t="s">
        <v>0</v>
      </c>
      <c r="C10" s="28"/>
      <c r="D10" s="44">
        <f>E10*D17</f>
        <v>166251600</v>
      </c>
      <c r="E10" s="62">
        <f>'Detailed Budget'!I111</f>
        <v>55417.2</v>
      </c>
      <c r="F10" s="42">
        <v>0</v>
      </c>
      <c r="G10" s="62"/>
    </row>
    <row r="11" spans="1:7" ht="12">
      <c r="A11" s="29"/>
      <c r="B11" s="28" t="s">
        <v>70</v>
      </c>
      <c r="C11" s="28"/>
      <c r="D11" s="44">
        <f>E11*D17</f>
        <v>11100000</v>
      </c>
      <c r="E11" s="62">
        <f>'Detailed Budget'!J111</f>
        <v>3700</v>
      </c>
      <c r="F11" s="42">
        <v>0</v>
      </c>
      <c r="G11" s="62"/>
    </row>
    <row r="12" spans="1:7" ht="12">
      <c r="A12" s="29"/>
      <c r="B12" s="28"/>
      <c r="C12" s="28"/>
      <c r="D12" s="44"/>
      <c r="E12" s="62"/>
      <c r="F12" s="42">
        <v>0</v>
      </c>
      <c r="G12" s="62"/>
    </row>
    <row r="13" spans="1:7" ht="12.75" thickBot="1">
      <c r="A13" s="29"/>
      <c r="B13" s="30"/>
      <c r="C13" s="30"/>
      <c r="D13" s="41"/>
      <c r="E13" s="63"/>
      <c r="F13" s="42"/>
      <c r="G13" s="63"/>
    </row>
    <row r="14" spans="1:7" ht="13.5" thickBot="1">
      <c r="A14" s="38"/>
      <c r="B14" s="39" t="s">
        <v>22</v>
      </c>
      <c r="C14" s="75"/>
      <c r="D14" s="88">
        <f>(D8-D9-D10-D11-D12)*-1</f>
        <v>0</v>
      </c>
      <c r="E14" s="77">
        <f>(E8-E9-E10-E11-E12)*-1</f>
        <v>0</v>
      </c>
      <c r="F14" s="43">
        <f>F8-F9-F10-F11-F12</f>
        <v>0</v>
      </c>
      <c r="G14" s="64">
        <f>G8-G9-G10-G11-G12</f>
        <v>0</v>
      </c>
    </row>
    <row r="17" spans="2:4" ht="12">
      <c r="B17" s="24" t="s">
        <v>34</v>
      </c>
      <c r="C17" s="84" t="s">
        <v>35</v>
      </c>
      <c r="D17" s="85">
        <v>3000</v>
      </c>
    </row>
  </sheetData>
  <sheetProtection/>
  <mergeCells count="3">
    <mergeCell ref="D6:E6"/>
    <mergeCell ref="F6:G6"/>
    <mergeCell ref="A6:C7"/>
  </mergeCells>
  <printOptions/>
  <pageMargins left="0.7874015748031497" right="0.7874015748031497" top="0.984251968503937" bottom="0.5905511811023623" header="0.5118110236220472" footer="0.3937007874015748"/>
  <pageSetup horizontalDpi="1200" verticalDpi="1200" orientation="landscape" paperSize="9"/>
  <headerFooter alignWithMargins="0">
    <oddFooter>&amp;LLast updated: &amp;D&amp;CFinance Structure&amp;R&amp;P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Klemens</dc:creator>
  <cp:keywords/>
  <dc:description/>
  <cp:lastModifiedBy>Judith Andlinger</cp:lastModifiedBy>
  <cp:lastPrinted>2008-08-11T12:52:19Z</cp:lastPrinted>
  <dcterms:created xsi:type="dcterms:W3CDTF">2008-03-12T21:49:07Z</dcterms:created>
  <dcterms:modified xsi:type="dcterms:W3CDTF">2008-11-13T14:46:22Z</dcterms:modified>
  <cp:category/>
  <cp:version/>
  <cp:contentType/>
  <cp:contentStatus/>
</cp:coreProperties>
</file>