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tta\Documents\Solar Water Projects\Peer Water Exchange\"/>
    </mc:Choice>
  </mc:AlternateContent>
  <bookViews>
    <workbookView xWindow="240" yWindow="30" windowWidth="20115" windowHeight="7485" activeTab="1"/>
  </bookViews>
  <sheets>
    <sheet name="Project Budget" sheetId="1" r:id="rId1"/>
    <sheet name="Summary &amp; Contributions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J12" i="2" l="1"/>
  <c r="J5" i="2"/>
  <c r="I98" i="1" l="1"/>
  <c r="G98" i="1"/>
  <c r="E98" i="1"/>
  <c r="I99" i="1" s="1"/>
  <c r="E117" i="1"/>
  <c r="E116" i="1"/>
  <c r="E110" i="1" l="1"/>
  <c r="I24" i="1"/>
  <c r="C79" i="1" l="1"/>
  <c r="E79" i="1" s="1"/>
  <c r="I78" i="1"/>
  <c r="I25" i="1"/>
  <c r="E5" i="2" s="1"/>
  <c r="H5" i="2" s="1"/>
  <c r="H18" i="2" s="1"/>
  <c r="E109" i="1"/>
  <c r="E111" i="1"/>
  <c r="I79" i="1" l="1"/>
  <c r="E14" i="2"/>
  <c r="G14" i="2" s="1"/>
  <c r="I72" i="1" l="1"/>
  <c r="E115" i="1"/>
  <c r="E119" i="1" s="1"/>
  <c r="K15" i="2"/>
  <c r="K16" i="2"/>
  <c r="E13" i="2"/>
  <c r="G13" i="2" s="1"/>
  <c r="G18" i="2" s="1"/>
  <c r="E12" i="2"/>
  <c r="E11" i="2"/>
  <c r="E10" i="2"/>
  <c r="E9" i="2"/>
  <c r="J9" i="2" s="1"/>
  <c r="E7" i="2"/>
  <c r="J7" i="2" s="1"/>
  <c r="E8" i="2"/>
  <c r="J8" i="2" s="1"/>
  <c r="E6" i="2"/>
  <c r="J6" i="2" s="1"/>
  <c r="I45" i="1"/>
  <c r="G42" i="1"/>
  <c r="G45" i="1" s="1"/>
  <c r="E4" i="2"/>
  <c r="E104" i="1"/>
  <c r="E103" i="1"/>
  <c r="E112" i="1"/>
  <c r="G83" i="1"/>
  <c r="E83" i="1"/>
  <c r="E118" i="1"/>
  <c r="E113" i="1" l="1"/>
  <c r="I83" i="1"/>
  <c r="I84" i="1" s="1"/>
  <c r="K18" i="2"/>
  <c r="I18" i="2"/>
  <c r="J4" i="2"/>
  <c r="J18" i="2" s="1"/>
  <c r="E18" i="2"/>
  <c r="I46" i="1"/>
  <c r="I47" i="1" s="1"/>
  <c r="E120" i="1" l="1"/>
  <c r="I86" i="1"/>
</calcChain>
</file>

<file path=xl/sharedStrings.xml><?xml version="1.0" encoding="utf-8"?>
<sst xmlns="http://schemas.openxmlformats.org/spreadsheetml/2006/main" count="172" uniqueCount="140">
  <si>
    <t>BOLIVIA SOLAR PUMPING PROJECT  - MATERIALS LIST</t>
  </si>
  <si>
    <t>MATERIALS</t>
  </si>
  <si>
    <t>UNIT PRICE- US</t>
  </si>
  <si>
    <t>MonteRey</t>
  </si>
  <si>
    <t>Guadalupe</t>
  </si>
  <si>
    <t xml:space="preserve">El Abra </t>
  </si>
  <si>
    <t>#</t>
  </si>
  <si>
    <t>Total</t>
  </si>
  <si>
    <t>Solar Materials to be purchased in US and shipped to Bolivia</t>
  </si>
  <si>
    <t>*</t>
  </si>
  <si>
    <t>Solar Modules (245W in US)</t>
  </si>
  <si>
    <t>Weebs and lightning protection (for 3 modules)</t>
  </si>
  <si>
    <t>Top of pole Rack for solar array  (supports 3 solar panels)</t>
  </si>
  <si>
    <t>submersable solar pump  11sqf-2 Grundfos</t>
  </si>
  <si>
    <t>Controller CU200 for float switch and readout (No. of units)</t>
  </si>
  <si>
    <t>Controller IO 101 for generator control (No. of units)</t>
  </si>
  <si>
    <t>surface solar pump (Solar Force Pump)</t>
  </si>
  <si>
    <t>surface pump controller(IO50 and Solarcon LCB)</t>
  </si>
  <si>
    <t>Float switch</t>
  </si>
  <si>
    <t>Solar Module interconnect cables (30 feet of MC4)</t>
  </si>
  <si>
    <t xml:space="preserve">Pump wire 10/2 w/grnd 1.36/ft  </t>
  </si>
  <si>
    <t>splice kit for pump cable</t>
  </si>
  <si>
    <t>direct burial 10-2C Tray Cable(ft)</t>
  </si>
  <si>
    <t xml:space="preserve">Disconnect switch with fuses dc rated 30 amp outdoor </t>
  </si>
  <si>
    <t>Misc solar material</t>
  </si>
  <si>
    <t>Subtotal this site:</t>
  </si>
  <si>
    <t>Solar Materials from US Total all three sites</t>
  </si>
  <si>
    <t>SHIPPING AND CUSTOMS/DUTY</t>
  </si>
  <si>
    <t>Shipping of matarials above idicated with a *</t>
  </si>
  <si>
    <t>Customs/Duty on total shipped Tacoma to Santa Cruz</t>
  </si>
  <si>
    <t>SHIPPING TOTAL</t>
  </si>
  <si>
    <t>*items to be shipped from US</t>
  </si>
  <si>
    <t>PV ARRAY RACKING STRUCTURE, ETC</t>
  </si>
  <si>
    <t xml:space="preserve">4" (152 mm) schedule 40 galvanized steel  pole - min 6 m </t>
  </si>
  <si>
    <t>1.6 m3 of reinforced concrete and rebar</t>
  </si>
  <si>
    <t>Misc racking hardware</t>
  </si>
  <si>
    <t>PUMP AND CONTROLLER</t>
  </si>
  <si>
    <t>Rope 3/8" poly for supporting pump (No. of units)</t>
  </si>
  <si>
    <t>Misc. pump and controller hardware, etc…</t>
  </si>
  <si>
    <t>ELECTRICAL</t>
  </si>
  <si>
    <t>1.5 mm (2 core) electrical wiring-for float switch (m)</t>
  </si>
  <si>
    <t>Plastic juncion box with lid 250mmX250mmX80mm (approx)</t>
  </si>
  <si>
    <t>Ground Rod and clamps</t>
  </si>
  <si>
    <t>Equiptmrnt ground wire (ft) #6AWG copper</t>
  </si>
  <si>
    <t>3/4 " (20mm) inner diameter PVC electrical conduit (ft)</t>
  </si>
  <si>
    <t>3/4 (21mm)  PVC electrical conduit fittings (ft)</t>
  </si>
  <si>
    <t>Misc electrical parts</t>
  </si>
  <si>
    <t>Solar and Electrical Materials Subtotal each site</t>
  </si>
  <si>
    <t>Total of materials for solar and electrical to be purchased in Bolivia</t>
  </si>
  <si>
    <t>PV PUMPING SYSTEM TOTAL (includes all items above:US material, shipping, local solar and electrical mat)</t>
  </si>
  <si>
    <t>WATER TANK</t>
  </si>
  <si>
    <t>10m³ poly tank</t>
  </si>
  <si>
    <t>Misc tank and structure material</t>
  </si>
  <si>
    <t>FENCING</t>
  </si>
  <si>
    <t>2.5 m tall fence: chain link / barb wire (m)    w/door</t>
  </si>
  <si>
    <t>Lock</t>
  </si>
  <si>
    <t>Misc fencing parts/materials</t>
  </si>
  <si>
    <t>PIPING - Pump to Tank</t>
  </si>
  <si>
    <t>well cap assembly (custom built)</t>
  </si>
  <si>
    <t>1.25 inch NPT poly (m)</t>
  </si>
  <si>
    <t>misc 1.5 inch connectors and clamps</t>
  </si>
  <si>
    <t>1.25 inch (38 mm) bulk head fitting (No. of units)</t>
  </si>
  <si>
    <t>PVC glue (500 ml)</t>
  </si>
  <si>
    <t>connections for solar surface pump</t>
  </si>
  <si>
    <t>misc plumbing parts</t>
  </si>
  <si>
    <t>DISTRIBUTION SYSTEM</t>
  </si>
  <si>
    <t>3" misc couplings/adapters</t>
  </si>
  <si>
    <t>2" misc couplings/adapters</t>
  </si>
  <si>
    <t>2' PVC from La Gota</t>
  </si>
  <si>
    <t>Misc plumbing materials</t>
  </si>
  <si>
    <t>TAP STAND STRUCTURE/PLUMBING ASSEMBLY</t>
  </si>
  <si>
    <t>lock (No. of units)</t>
  </si>
  <si>
    <t>a lockable 'switch off' valve (No. of units)</t>
  </si>
  <si>
    <t>Material for Distribution/fence/pole/tap stand Total each site:</t>
  </si>
  <si>
    <t>Total Materials for distribution/fence/pole/tap stand all sites:</t>
  </si>
  <si>
    <t>Total Project Materials</t>
  </si>
  <si>
    <t>LABOR / EQUIPMENT "0" = in kind donation</t>
  </si>
  <si>
    <t>Labor to oversee plumbing (daily)</t>
  </si>
  <si>
    <t>Labor to install solar panels/pump (hours)</t>
  </si>
  <si>
    <t>Truck for transport of goods/people (days)</t>
  </si>
  <si>
    <t>labor to install fense</t>
  </si>
  <si>
    <t>Labor to dig trenches and install piping</t>
  </si>
  <si>
    <t>OPERATION &amp; MAINTANENCE</t>
  </si>
  <si>
    <t>Ongoing sustainability of project</t>
  </si>
  <si>
    <t>Maintenance costs and tariffs etc</t>
  </si>
  <si>
    <t>Total  Labor / Equiptment / O&amp;M</t>
  </si>
  <si>
    <t>Total This section all sites:</t>
  </si>
  <si>
    <t>UNIT COST</t>
  </si>
  <si>
    <t>QTY</t>
  </si>
  <si>
    <t>ITEM COST</t>
  </si>
  <si>
    <t>Printed Training materials</t>
  </si>
  <si>
    <t>Solar Lab Materials</t>
  </si>
  <si>
    <t>Tools</t>
  </si>
  <si>
    <t>Housing for Solar installation training sessions (No. of people)</t>
  </si>
  <si>
    <t>Food for Solar installation training sessions (No. of people)</t>
  </si>
  <si>
    <t>Subtotal</t>
  </si>
  <si>
    <t>TRAVEL</t>
  </si>
  <si>
    <t>AirFare / VISA / Fees, etc..</t>
  </si>
  <si>
    <t>Lodging for trainers (per night)</t>
  </si>
  <si>
    <t>Total Training , Travel,  Labor, O&amp;M etc..</t>
  </si>
  <si>
    <t xml:space="preserve">nm </t>
  </si>
  <si>
    <t>Project Manager (monthly)</t>
  </si>
  <si>
    <t>Facilitator: Community Hygiene &amp; Water and Formation &amp; Training of Health Committee (monthly)</t>
  </si>
  <si>
    <t>Educational materials (markers, notebooks, pencils, ink)</t>
  </si>
  <si>
    <t>Water Committee Materials (calculator, receipts, folders, etc)</t>
  </si>
  <si>
    <t>Solar Materials</t>
  </si>
  <si>
    <t>Shipping &amp; Customs</t>
  </si>
  <si>
    <t>PV Raying</t>
  </si>
  <si>
    <t>El Abra</t>
  </si>
  <si>
    <t>TOTAL</t>
  </si>
  <si>
    <t>Municipality</t>
  </si>
  <si>
    <t>Rotary International</t>
  </si>
  <si>
    <t>Pump and Controller</t>
  </si>
  <si>
    <t>Electrical</t>
  </si>
  <si>
    <t>Fencing</t>
  </si>
  <si>
    <t>Piping-pump to tank</t>
  </si>
  <si>
    <t>Distribution System</t>
  </si>
  <si>
    <t>Tap Stand Structure/Plumbing Assembly</t>
  </si>
  <si>
    <t>Labor, Equipment, Operation</t>
  </si>
  <si>
    <t>Capacity Building</t>
  </si>
  <si>
    <t>Travel &amp; Transportation</t>
  </si>
  <si>
    <t>TOTAL PROJECT</t>
  </si>
  <si>
    <t>Funding Constribution</t>
  </si>
  <si>
    <t>Solar Powered Water Project: Budget Summary</t>
  </si>
  <si>
    <t>-</t>
  </si>
  <si>
    <t>Community</t>
  </si>
  <si>
    <t>Solicited Blue Planet</t>
  </si>
  <si>
    <t>4 visits to each village</t>
  </si>
  <si>
    <t>CAPyS training in Montero (accomodations and food for 3 days)</t>
  </si>
  <si>
    <t xml:space="preserve">tap stand (No. of units) community </t>
  </si>
  <si>
    <t>domestic connection (faucet, tubes, stand, water meter)</t>
  </si>
  <si>
    <t>Ministry of Water &amp; Enviornment</t>
  </si>
  <si>
    <t>Tank structure (built by community- wooden structure)</t>
  </si>
  <si>
    <t>Transportation</t>
  </si>
  <si>
    <t>Professional Support during installation</t>
  </si>
  <si>
    <t>Food and Snacks</t>
  </si>
  <si>
    <t>In country travel to sites (6 visits to each community)</t>
  </si>
  <si>
    <t>Food for trainers - facilitators and technians</t>
  </si>
  <si>
    <t>CAPACITY BUILDING</t>
  </si>
  <si>
    <t xml:space="preserve">Water Tank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</si>
</sst>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/>
    <xf numFmtId="44" fontId="2" fillId="0" borderId="0" xfId="1" applyFont="1"/>
    <xf numFmtId="0" fontId="3" fillId="0" borderId="0" xfId="0" applyFont="1"/>
    <xf numFmtId="0" fontId="2" fillId="0" borderId="0" xfId="0" applyFont="1"/>
    <xf numFmtId="44" fontId="3" fillId="0" borderId="0" xfId="1" applyFont="1"/>
    <xf numFmtId="44" fontId="2" fillId="0" borderId="0" xfId="0" applyNumberFormat="1" applyFont="1"/>
    <xf numFmtId="0" fontId="3" fillId="0" borderId="0" xfId="0" applyFont="1" applyAlignment="1">
      <alignment horizontal="right"/>
    </xf>
    <xf numFmtId="44" fontId="0" fillId="0" borderId="0" xfId="1" applyFont="1" applyAlignment="1">
      <alignment horizontal="center"/>
    </xf>
    <xf numFmtId="44" fontId="2" fillId="0" borderId="0" xfId="1" applyFont="1" applyAlignment="1">
      <alignment horizontal="center"/>
    </xf>
    <xf numFmtId="44" fontId="0" fillId="0" borderId="0" xfId="0" applyNumberFormat="1"/>
    <xf numFmtId="0" fontId="0" fillId="0" borderId="1" xfId="0" applyBorder="1"/>
    <xf numFmtId="44" fontId="0" fillId="0" borderId="1" xfId="1" applyFont="1" applyBorder="1" applyAlignment="1">
      <alignment horizontal="center"/>
    </xf>
    <xf numFmtId="44" fontId="2" fillId="0" borderId="1" xfId="1" applyFont="1" applyBorder="1" applyAlignment="1">
      <alignment horizontal="center"/>
    </xf>
    <xf numFmtId="0" fontId="0" fillId="0" borderId="1" xfId="0" applyBorder="1" applyAlignment="1">
      <alignment wrapText="1"/>
    </xf>
    <xf numFmtId="44" fontId="2" fillId="0" borderId="2" xfId="1" applyFont="1" applyBorder="1" applyAlignment="1">
      <alignment horizontal="center"/>
    </xf>
    <xf numFmtId="0" fontId="2" fillId="0" borderId="0" xfId="0" applyFont="1" applyAlignment="1"/>
    <xf numFmtId="0" fontId="6" fillId="0" borderId="0" xfId="0" applyFont="1"/>
    <xf numFmtId="0" fontId="7" fillId="0" borderId="0" xfId="0" applyFont="1"/>
    <xf numFmtId="44" fontId="7" fillId="0" borderId="0" xfId="1" applyFont="1"/>
    <xf numFmtId="44" fontId="2" fillId="0" borderId="3" xfId="1" applyFont="1" applyBorder="1" applyAlignment="1">
      <alignment horizontal="center"/>
    </xf>
    <xf numFmtId="44" fontId="2" fillId="0" borderId="4" xfId="1" applyFont="1" applyBorder="1" applyAlignment="1">
      <alignment horizontal="center"/>
    </xf>
    <xf numFmtId="44" fontId="2" fillId="0" borderId="5" xfId="1" applyFont="1" applyBorder="1" applyAlignment="1">
      <alignment horizontal="center"/>
    </xf>
    <xf numFmtId="44" fontId="2" fillId="0" borderId="1" xfId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4" fontId="1" fillId="0" borderId="1" xfId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44" fontId="0" fillId="0" borderId="1" xfId="0" applyNumberFormat="1" applyFont="1" applyBorder="1" applyAlignment="1">
      <alignment horizontal="center"/>
    </xf>
    <xf numFmtId="44" fontId="6" fillId="0" borderId="0" xfId="0" applyNumberFormat="1" applyFont="1"/>
    <xf numFmtId="44" fontId="2" fillId="0" borderId="0" xfId="1" applyFont="1" applyAlignment="1">
      <alignment wrapText="1"/>
    </xf>
    <xf numFmtId="44" fontId="0" fillId="0" borderId="1" xfId="1" applyFont="1" applyBorder="1"/>
    <xf numFmtId="9" fontId="0" fillId="0" borderId="1" xfId="0" applyNumberFormat="1" applyBorder="1"/>
    <xf numFmtId="44" fontId="1" fillId="0" borderId="1" xfId="1" applyFont="1" applyBorder="1"/>
    <xf numFmtId="0" fontId="3" fillId="0" borderId="1" xfId="0" applyFont="1" applyBorder="1"/>
    <xf numFmtId="44" fontId="3" fillId="0" borderId="1" xfId="1" applyFont="1" applyBorder="1"/>
    <xf numFmtId="44" fontId="4" fillId="0" borderId="1" xfId="1" applyFont="1" applyBorder="1" applyAlignment="1">
      <alignment wrapText="1"/>
    </xf>
    <xf numFmtId="4" fontId="0" fillId="0" borderId="1" xfId="0" applyNumberFormat="1" applyBorder="1"/>
    <xf numFmtId="0" fontId="7" fillId="0" borderId="1" xfId="0" applyFont="1" applyBorder="1"/>
    <xf numFmtId="44" fontId="7" fillId="0" borderId="1" xfId="1" applyFont="1" applyBorder="1"/>
    <xf numFmtId="44" fontId="3" fillId="0" borderId="0" xfId="0" applyNumberFormat="1" applyFont="1"/>
    <xf numFmtId="0" fontId="8" fillId="2" borderId="1" xfId="0" applyFont="1" applyFill="1" applyBorder="1" applyAlignment="1">
      <alignment horizontal="center" wrapText="1"/>
    </xf>
    <xf numFmtId="0" fontId="7" fillId="2" borderId="1" xfId="0" applyFont="1" applyFill="1" applyBorder="1"/>
    <xf numFmtId="44" fontId="7" fillId="2" borderId="1" xfId="0" applyNumberFormat="1" applyFont="1" applyFill="1" applyBorder="1"/>
    <xf numFmtId="44" fontId="7" fillId="2" borderId="1" xfId="1" applyFont="1" applyFill="1" applyBorder="1" applyAlignment="1">
      <alignment horizontal="center"/>
    </xf>
    <xf numFmtId="44" fontId="8" fillId="2" borderId="1" xfId="0" applyNumberFormat="1" applyFont="1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Border="1"/>
    <xf numFmtId="44" fontId="0" fillId="0" borderId="0" xfId="1" applyFont="1" applyBorder="1"/>
    <xf numFmtId="44" fontId="9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3"/>
  <sheetViews>
    <sheetView topLeftCell="A107" zoomScaleNormal="100" workbookViewId="0">
      <selection activeCell="B123" sqref="B123"/>
    </sheetView>
  </sheetViews>
  <sheetFormatPr defaultRowHeight="15" x14ac:dyDescent="0.25"/>
  <cols>
    <col min="1" max="1" width="4" customWidth="1"/>
    <col min="2" max="2" width="59" customWidth="1"/>
    <col min="3" max="3" width="12.140625" style="2" customWidth="1"/>
    <col min="4" max="4" width="17" customWidth="1"/>
    <col min="5" max="5" width="12.140625" style="2" bestFit="1" customWidth="1"/>
    <col min="7" max="7" width="13.140625" style="2" customWidth="1"/>
    <col min="9" max="9" width="12.140625" style="2" bestFit="1" customWidth="1"/>
    <col min="11" max="11" width="11.5703125" bestFit="1" customWidth="1"/>
    <col min="13" max="13" width="9.5703125" bestFit="1" customWidth="1"/>
  </cols>
  <sheetData>
    <row r="1" spans="1:9" s="5" customFormat="1" x14ac:dyDescent="0.25">
      <c r="A1" s="5" t="s">
        <v>0</v>
      </c>
      <c r="C1" s="3"/>
      <c r="E1" s="3"/>
      <c r="G1" s="3"/>
      <c r="I1" s="3"/>
    </row>
    <row r="2" spans="1:9" s="5" customFormat="1" ht="30" x14ac:dyDescent="0.25">
      <c r="A2" s="5" t="s">
        <v>1</v>
      </c>
      <c r="C2" s="31" t="s">
        <v>2</v>
      </c>
      <c r="D2" s="47" t="s">
        <v>3</v>
      </c>
      <c r="E2" s="47"/>
      <c r="F2" s="47" t="s">
        <v>4</v>
      </c>
      <c r="G2" s="47"/>
      <c r="H2" s="47" t="s">
        <v>5</v>
      </c>
      <c r="I2" s="47"/>
    </row>
    <row r="3" spans="1:9" s="5" customFormat="1" x14ac:dyDescent="0.25">
      <c r="C3" s="3"/>
      <c r="D3" s="5" t="s">
        <v>6</v>
      </c>
      <c r="E3" s="3" t="s">
        <v>7</v>
      </c>
      <c r="F3" s="5" t="s">
        <v>6</v>
      </c>
      <c r="G3" s="3" t="s">
        <v>7</v>
      </c>
      <c r="H3" s="5" t="s">
        <v>6</v>
      </c>
      <c r="I3" s="3" t="s">
        <v>7</v>
      </c>
    </row>
    <row r="4" spans="1:9" x14ac:dyDescent="0.25">
      <c r="A4" s="5" t="s">
        <v>8</v>
      </c>
      <c r="B4" s="5"/>
    </row>
    <row r="5" spans="1:9" x14ac:dyDescent="0.25">
      <c r="A5" s="12" t="s">
        <v>9</v>
      </c>
      <c r="B5" s="12" t="s">
        <v>10</v>
      </c>
      <c r="C5" s="32">
        <v>245</v>
      </c>
      <c r="D5" s="12">
        <v>3</v>
      </c>
      <c r="E5" s="32">
        <v>735</v>
      </c>
      <c r="F5" s="12">
        <v>3</v>
      </c>
      <c r="G5" s="32">
        <v>735</v>
      </c>
      <c r="H5" s="12">
        <v>3</v>
      </c>
      <c r="I5" s="32">
        <v>735</v>
      </c>
    </row>
    <row r="6" spans="1:9" x14ac:dyDescent="0.25">
      <c r="A6" s="12" t="s">
        <v>9</v>
      </c>
      <c r="B6" s="12" t="s">
        <v>11</v>
      </c>
      <c r="C6" s="32">
        <v>75</v>
      </c>
      <c r="D6" s="12">
        <v>1</v>
      </c>
      <c r="E6" s="32">
        <v>75</v>
      </c>
      <c r="F6" s="12">
        <v>1</v>
      </c>
      <c r="G6" s="32">
        <v>75</v>
      </c>
      <c r="H6" s="12">
        <v>1</v>
      </c>
      <c r="I6" s="32">
        <v>75</v>
      </c>
    </row>
    <row r="7" spans="1:9" x14ac:dyDescent="0.25">
      <c r="A7" s="12" t="s">
        <v>9</v>
      </c>
      <c r="B7" s="12" t="s">
        <v>12</v>
      </c>
      <c r="C7" s="32">
        <v>400</v>
      </c>
      <c r="D7" s="12">
        <v>1</v>
      </c>
      <c r="E7" s="32">
        <v>400</v>
      </c>
      <c r="F7" s="12">
        <v>1</v>
      </c>
      <c r="G7" s="32">
        <v>400</v>
      </c>
      <c r="H7" s="12">
        <v>1</v>
      </c>
      <c r="I7" s="32">
        <v>400</v>
      </c>
    </row>
    <row r="8" spans="1:9" x14ac:dyDescent="0.25">
      <c r="A8" s="12" t="s">
        <v>9</v>
      </c>
      <c r="B8" s="12" t="s">
        <v>13</v>
      </c>
      <c r="C8" s="32">
        <v>1870</v>
      </c>
      <c r="D8" s="12">
        <v>1</v>
      </c>
      <c r="E8" s="32">
        <v>1870</v>
      </c>
      <c r="F8" s="12">
        <v>1</v>
      </c>
      <c r="G8" s="32">
        <v>1870</v>
      </c>
      <c r="H8" s="12">
        <v>0</v>
      </c>
      <c r="I8" s="32">
        <v>0</v>
      </c>
    </row>
    <row r="9" spans="1:9" x14ac:dyDescent="0.25">
      <c r="A9" s="12" t="s">
        <v>9</v>
      </c>
      <c r="B9" s="12" t="s">
        <v>14</v>
      </c>
      <c r="C9" s="32">
        <v>291</v>
      </c>
      <c r="D9" s="12">
        <v>2</v>
      </c>
      <c r="E9" s="32">
        <v>582</v>
      </c>
      <c r="F9" s="12">
        <v>2</v>
      </c>
      <c r="G9" s="32">
        <v>582</v>
      </c>
      <c r="H9" s="12">
        <v>0</v>
      </c>
      <c r="I9" s="32">
        <v>0</v>
      </c>
    </row>
    <row r="10" spans="1:9" x14ac:dyDescent="0.25">
      <c r="A10" s="12" t="s">
        <v>9</v>
      </c>
      <c r="B10" s="12" t="s">
        <v>15</v>
      </c>
      <c r="C10" s="32">
        <v>352</v>
      </c>
      <c r="D10" s="12">
        <v>1</v>
      </c>
      <c r="E10" s="32">
        <v>352</v>
      </c>
      <c r="F10" s="12">
        <v>1</v>
      </c>
      <c r="G10" s="32">
        <v>352</v>
      </c>
      <c r="H10" s="12">
        <v>0</v>
      </c>
      <c r="I10" s="32">
        <v>0</v>
      </c>
    </row>
    <row r="11" spans="1:9" x14ac:dyDescent="0.25">
      <c r="A11" s="12" t="s">
        <v>9</v>
      </c>
      <c r="B11" s="12" t="s">
        <v>16</v>
      </c>
      <c r="C11" s="32">
        <v>2048</v>
      </c>
      <c r="D11" s="12">
        <v>0</v>
      </c>
      <c r="E11" s="32">
        <v>0</v>
      </c>
      <c r="F11" s="12">
        <v>0</v>
      </c>
      <c r="G11" s="32">
        <v>0</v>
      </c>
      <c r="H11" s="12">
        <v>1</v>
      </c>
      <c r="I11" s="32">
        <v>2048</v>
      </c>
    </row>
    <row r="12" spans="1:9" x14ac:dyDescent="0.25">
      <c r="A12" s="12" t="s">
        <v>9</v>
      </c>
      <c r="B12" s="12" t="s">
        <v>17</v>
      </c>
      <c r="C12" s="32">
        <v>200</v>
      </c>
      <c r="D12" s="12">
        <v>0</v>
      </c>
      <c r="E12" s="32">
        <v>0</v>
      </c>
      <c r="F12" s="12">
        <v>0</v>
      </c>
      <c r="G12" s="32">
        <v>0</v>
      </c>
      <c r="H12" s="12">
        <v>1</v>
      </c>
      <c r="I12" s="32">
        <v>200</v>
      </c>
    </row>
    <row r="13" spans="1:9" x14ac:dyDescent="0.25">
      <c r="A13" s="12" t="s">
        <v>9</v>
      </c>
      <c r="B13" s="12" t="s">
        <v>18</v>
      </c>
      <c r="C13" s="32">
        <v>20</v>
      </c>
      <c r="D13" s="12">
        <v>1</v>
      </c>
      <c r="E13" s="32">
        <v>20</v>
      </c>
      <c r="F13" s="12">
        <v>1</v>
      </c>
      <c r="G13" s="32">
        <v>20</v>
      </c>
      <c r="H13" s="12">
        <v>2</v>
      </c>
      <c r="I13" s="32">
        <v>100</v>
      </c>
    </row>
    <row r="14" spans="1:9" x14ac:dyDescent="0.25">
      <c r="A14" s="12" t="s">
        <v>9</v>
      </c>
      <c r="B14" s="12" t="s">
        <v>19</v>
      </c>
      <c r="C14" s="32">
        <v>30</v>
      </c>
      <c r="D14" s="12">
        <v>1</v>
      </c>
      <c r="E14" s="32">
        <v>30</v>
      </c>
      <c r="F14" s="12">
        <v>1</v>
      </c>
      <c r="G14" s="32">
        <v>30</v>
      </c>
      <c r="H14" s="12">
        <v>1</v>
      </c>
      <c r="I14" s="32">
        <v>30</v>
      </c>
    </row>
    <row r="15" spans="1:9" x14ac:dyDescent="0.25">
      <c r="A15" s="12" t="s">
        <v>9</v>
      </c>
      <c r="B15" s="12" t="s">
        <v>20</v>
      </c>
      <c r="C15" s="32">
        <v>1.36</v>
      </c>
      <c r="D15" s="12">
        <v>180</v>
      </c>
      <c r="E15" s="32">
        <v>244.8</v>
      </c>
      <c r="F15" s="12">
        <v>180</v>
      </c>
      <c r="G15" s="32">
        <v>244.8</v>
      </c>
      <c r="H15" s="12">
        <v>0</v>
      </c>
      <c r="I15" s="32">
        <v>0</v>
      </c>
    </row>
    <row r="16" spans="1:9" x14ac:dyDescent="0.25">
      <c r="A16" s="12" t="s">
        <v>9</v>
      </c>
      <c r="B16" s="12" t="s">
        <v>21</v>
      </c>
      <c r="C16" s="32">
        <v>11</v>
      </c>
      <c r="D16" s="12">
        <v>1</v>
      </c>
      <c r="E16" s="32">
        <v>11</v>
      </c>
      <c r="F16" s="12">
        <v>1</v>
      </c>
      <c r="G16" s="32">
        <v>11</v>
      </c>
      <c r="H16" s="12">
        <v>1</v>
      </c>
      <c r="I16" s="32">
        <v>11</v>
      </c>
    </row>
    <row r="17" spans="1:9" x14ac:dyDescent="0.25">
      <c r="A17" s="12" t="s">
        <v>9</v>
      </c>
      <c r="B17" s="12" t="s">
        <v>22</v>
      </c>
      <c r="C17" s="32">
        <v>1.02</v>
      </c>
      <c r="D17" s="12">
        <v>0</v>
      </c>
      <c r="E17" s="32">
        <v>0</v>
      </c>
      <c r="F17" s="12">
        <v>0</v>
      </c>
      <c r="G17" s="32">
        <v>0</v>
      </c>
      <c r="H17" s="12">
        <v>150</v>
      </c>
      <c r="I17" s="32">
        <v>153</v>
      </c>
    </row>
    <row r="18" spans="1:9" x14ac:dyDescent="0.25">
      <c r="A18" s="12" t="s">
        <v>9</v>
      </c>
      <c r="B18" s="12" t="s">
        <v>23</v>
      </c>
      <c r="C18" s="32">
        <v>270</v>
      </c>
      <c r="D18" s="12">
        <v>1</v>
      </c>
      <c r="E18" s="32">
        <v>270</v>
      </c>
      <c r="F18" s="12">
        <v>1</v>
      </c>
      <c r="G18" s="32">
        <v>270</v>
      </c>
      <c r="H18" s="12">
        <v>1</v>
      </c>
      <c r="I18" s="32">
        <v>270</v>
      </c>
    </row>
    <row r="19" spans="1:9" x14ac:dyDescent="0.25">
      <c r="A19" s="12"/>
      <c r="B19" s="12" t="s">
        <v>24</v>
      </c>
      <c r="C19" s="32">
        <v>50</v>
      </c>
      <c r="D19" s="12">
        <v>1</v>
      </c>
      <c r="E19" s="32">
        <v>50</v>
      </c>
      <c r="F19" s="12">
        <v>1</v>
      </c>
      <c r="G19" s="32">
        <v>50</v>
      </c>
      <c r="H19" s="12">
        <v>1</v>
      </c>
      <c r="I19" s="32">
        <v>50</v>
      </c>
    </row>
    <row r="20" spans="1:9" s="4" customFormat="1" x14ac:dyDescent="0.25">
      <c r="B20" s="8" t="s">
        <v>25</v>
      </c>
      <c r="C20" s="6"/>
      <c r="E20" s="6">
        <v>4639.8</v>
      </c>
      <c r="G20" s="6">
        <v>4639.8</v>
      </c>
      <c r="I20" s="6">
        <v>4072</v>
      </c>
    </row>
    <row r="21" spans="1:9" s="4" customFormat="1" x14ac:dyDescent="0.25">
      <c r="B21" s="8" t="s">
        <v>26</v>
      </c>
      <c r="C21" s="6"/>
      <c r="E21" s="6"/>
      <c r="G21" s="6"/>
      <c r="I21" s="6">
        <v>13351.6</v>
      </c>
    </row>
    <row r="22" spans="1:9" x14ac:dyDescent="0.25">
      <c r="A22" s="5" t="s">
        <v>27</v>
      </c>
      <c r="B22" s="5"/>
      <c r="C22" s="2" t="s">
        <v>2</v>
      </c>
    </row>
    <row r="23" spans="1:9" x14ac:dyDescent="0.25">
      <c r="A23" s="12"/>
      <c r="B23" s="12" t="s">
        <v>28</v>
      </c>
      <c r="C23" s="32">
        <v>2500</v>
      </c>
      <c r="D23" s="12"/>
      <c r="E23" s="32"/>
      <c r="F23" s="12"/>
      <c r="G23" s="32"/>
      <c r="H23" s="12"/>
      <c r="I23" s="32">
        <v>2500</v>
      </c>
    </row>
    <row r="24" spans="1:9" x14ac:dyDescent="0.25">
      <c r="A24" s="12"/>
      <c r="B24" s="12" t="s">
        <v>29</v>
      </c>
      <c r="C24" s="32">
        <v>13351.6</v>
      </c>
      <c r="D24" s="33">
        <v>0.25</v>
      </c>
      <c r="E24" s="32"/>
      <c r="F24" s="12"/>
      <c r="G24" s="32"/>
      <c r="H24" s="12"/>
      <c r="I24" s="32">
        <f>C24*0.25</f>
        <v>3337.9</v>
      </c>
    </row>
    <row r="25" spans="1:9" s="4" customFormat="1" x14ac:dyDescent="0.25">
      <c r="A25" s="48" t="s">
        <v>30</v>
      </c>
      <c r="B25" s="48"/>
      <c r="C25" s="6"/>
      <c r="E25" s="6"/>
      <c r="G25" s="6"/>
      <c r="I25" s="6">
        <f>SUM(I23:I24)</f>
        <v>5837.9</v>
      </c>
    </row>
    <row r="26" spans="1:9" x14ac:dyDescent="0.25">
      <c r="A26" t="s">
        <v>31</v>
      </c>
    </row>
    <row r="27" spans="1:9" x14ac:dyDescent="0.25">
      <c r="A27" s="5" t="s">
        <v>32</v>
      </c>
      <c r="B27" s="5"/>
    </row>
    <row r="28" spans="1:9" x14ac:dyDescent="0.25">
      <c r="A28" s="12"/>
      <c r="B28" s="12" t="s">
        <v>33</v>
      </c>
      <c r="C28" s="32">
        <v>375</v>
      </c>
      <c r="D28" s="12">
        <v>1</v>
      </c>
      <c r="E28" s="32">
        <v>375</v>
      </c>
      <c r="F28" s="12">
        <v>1</v>
      </c>
      <c r="G28" s="32">
        <v>375</v>
      </c>
      <c r="H28" s="12">
        <v>1</v>
      </c>
      <c r="I28" s="32">
        <v>375</v>
      </c>
    </row>
    <row r="29" spans="1:9" x14ac:dyDescent="0.25">
      <c r="A29" s="12"/>
      <c r="B29" s="12" t="s">
        <v>34</v>
      </c>
      <c r="C29" s="32">
        <v>300</v>
      </c>
      <c r="D29" s="12">
        <v>1</v>
      </c>
      <c r="E29" s="32">
        <v>300</v>
      </c>
      <c r="F29" s="12">
        <v>1</v>
      </c>
      <c r="G29" s="32">
        <v>300</v>
      </c>
      <c r="H29" s="12">
        <v>1</v>
      </c>
      <c r="I29" s="32">
        <v>300</v>
      </c>
    </row>
    <row r="30" spans="1:9" x14ac:dyDescent="0.25">
      <c r="A30" s="12"/>
      <c r="B30" s="12" t="s">
        <v>35</v>
      </c>
      <c r="C30" s="32">
        <v>50</v>
      </c>
      <c r="D30" s="12">
        <v>1</v>
      </c>
      <c r="E30" s="32">
        <v>50</v>
      </c>
      <c r="F30" s="12">
        <v>1</v>
      </c>
      <c r="G30" s="32">
        <v>50</v>
      </c>
      <c r="H30" s="12">
        <v>1</v>
      </c>
      <c r="I30" s="32">
        <v>50</v>
      </c>
    </row>
    <row r="32" spans="1:9" x14ac:dyDescent="0.25">
      <c r="A32" s="5" t="s">
        <v>36</v>
      </c>
      <c r="B32" s="5"/>
    </row>
    <row r="33" spans="1:13" x14ac:dyDescent="0.25">
      <c r="A33" s="28"/>
      <c r="B33" s="28" t="s">
        <v>37</v>
      </c>
      <c r="C33" s="34">
        <v>25</v>
      </c>
      <c r="D33" s="28">
        <v>1</v>
      </c>
      <c r="E33" s="34">
        <v>25</v>
      </c>
      <c r="F33" s="28">
        <v>1</v>
      </c>
      <c r="G33" s="34">
        <v>25</v>
      </c>
      <c r="H33" s="28">
        <v>0</v>
      </c>
      <c r="I33" s="34">
        <v>0</v>
      </c>
    </row>
    <row r="34" spans="1:13" x14ac:dyDescent="0.25">
      <c r="A34" s="28"/>
      <c r="B34" s="28" t="s">
        <v>38</v>
      </c>
      <c r="C34" s="34">
        <v>100</v>
      </c>
      <c r="D34" s="28">
        <v>1</v>
      </c>
      <c r="E34" s="34">
        <v>100</v>
      </c>
      <c r="F34" s="28">
        <v>1</v>
      </c>
      <c r="G34" s="34">
        <v>100</v>
      </c>
      <c r="H34" s="28">
        <v>1</v>
      </c>
      <c r="I34" s="34">
        <v>100</v>
      </c>
    </row>
    <row r="36" spans="1:13" x14ac:dyDescent="0.25">
      <c r="A36" t="s">
        <v>39</v>
      </c>
    </row>
    <row r="37" spans="1:13" x14ac:dyDescent="0.25">
      <c r="A37" s="12"/>
      <c r="B37" s="12" t="s">
        <v>40</v>
      </c>
      <c r="C37" s="32">
        <v>0.9</v>
      </c>
      <c r="D37" s="12">
        <v>10</v>
      </c>
      <c r="E37" s="32">
        <v>9</v>
      </c>
      <c r="F37" s="12">
        <v>10</v>
      </c>
      <c r="G37" s="32">
        <v>9</v>
      </c>
      <c r="H37" s="12">
        <v>35</v>
      </c>
      <c r="I37" s="32">
        <v>31.5</v>
      </c>
    </row>
    <row r="38" spans="1:13" x14ac:dyDescent="0.25">
      <c r="A38" s="12"/>
      <c r="B38" s="12" t="s">
        <v>41</v>
      </c>
      <c r="C38" s="32">
        <v>8</v>
      </c>
      <c r="D38" s="12">
        <v>1</v>
      </c>
      <c r="E38" s="32">
        <v>8</v>
      </c>
      <c r="F38" s="12">
        <v>1</v>
      </c>
      <c r="G38" s="32">
        <v>8</v>
      </c>
      <c r="H38" s="12">
        <v>3</v>
      </c>
      <c r="I38" s="32">
        <v>24</v>
      </c>
    </row>
    <row r="39" spans="1:13" x14ac:dyDescent="0.25">
      <c r="A39" s="12"/>
      <c r="B39" s="12" t="s">
        <v>42</v>
      </c>
      <c r="C39" s="32">
        <v>13</v>
      </c>
      <c r="D39" s="12">
        <v>1</v>
      </c>
      <c r="E39" s="32">
        <v>13</v>
      </c>
      <c r="F39" s="12">
        <v>1</v>
      </c>
      <c r="G39" s="32">
        <v>13</v>
      </c>
      <c r="H39" s="12">
        <v>1</v>
      </c>
      <c r="I39" s="32">
        <v>13</v>
      </c>
    </row>
    <row r="40" spans="1:13" x14ac:dyDescent="0.25">
      <c r="A40" s="12"/>
      <c r="B40" s="12" t="s">
        <v>43</v>
      </c>
      <c r="C40" s="32">
        <v>0.48</v>
      </c>
      <c r="D40" s="12">
        <v>30</v>
      </c>
      <c r="E40" s="32">
        <v>14.4</v>
      </c>
      <c r="F40" s="12">
        <v>30</v>
      </c>
      <c r="G40" s="32">
        <v>14.4</v>
      </c>
      <c r="H40" s="12">
        <v>30</v>
      </c>
      <c r="I40" s="32">
        <v>14.4</v>
      </c>
    </row>
    <row r="41" spans="1:13" x14ac:dyDescent="0.25">
      <c r="A41" s="12"/>
      <c r="B41" s="12" t="s">
        <v>44</v>
      </c>
      <c r="C41" s="32">
        <v>0.5</v>
      </c>
      <c r="D41" s="12">
        <v>30</v>
      </c>
      <c r="E41" s="32">
        <v>15</v>
      </c>
      <c r="F41" s="12">
        <v>30</v>
      </c>
      <c r="G41" s="32">
        <v>15</v>
      </c>
      <c r="H41" s="12">
        <v>140</v>
      </c>
      <c r="I41" s="32">
        <v>70</v>
      </c>
    </row>
    <row r="42" spans="1:13" x14ac:dyDescent="0.25">
      <c r="A42" s="12"/>
      <c r="B42" s="12" t="s">
        <v>45</v>
      </c>
      <c r="C42" s="32">
        <v>0.5</v>
      </c>
      <c r="D42" s="12">
        <v>20</v>
      </c>
      <c r="E42" s="32">
        <v>10</v>
      </c>
      <c r="F42" s="12">
        <v>20</v>
      </c>
      <c r="G42" s="32">
        <f>C42*F42</f>
        <v>10</v>
      </c>
      <c r="H42" s="12">
        <v>20</v>
      </c>
      <c r="I42" s="32">
        <v>10</v>
      </c>
    </row>
    <row r="43" spans="1:13" x14ac:dyDescent="0.25">
      <c r="A43" s="12"/>
      <c r="B43" s="12" t="s">
        <v>46</v>
      </c>
      <c r="C43" s="32">
        <v>100</v>
      </c>
      <c r="D43" s="12">
        <v>1</v>
      </c>
      <c r="E43" s="32">
        <v>100</v>
      </c>
      <c r="F43" s="12">
        <v>1</v>
      </c>
      <c r="G43" s="32">
        <v>100</v>
      </c>
      <c r="H43" s="12">
        <v>1</v>
      </c>
      <c r="I43" s="32">
        <v>100</v>
      </c>
    </row>
    <row r="44" spans="1:13" s="51" customFormat="1" x14ac:dyDescent="0.25">
      <c r="C44" s="52"/>
      <c r="E44" s="52"/>
      <c r="G44" s="52"/>
      <c r="I44" s="52"/>
    </row>
    <row r="45" spans="1:13" s="4" customFormat="1" x14ac:dyDescent="0.25">
      <c r="A45" s="35"/>
      <c r="B45" s="35" t="s">
        <v>47</v>
      </c>
      <c r="C45" s="36"/>
      <c r="D45" s="35"/>
      <c r="E45" s="36">
        <v>1019.4</v>
      </c>
      <c r="F45" s="35"/>
      <c r="G45" s="36">
        <f>SUM(G28:G43)</f>
        <v>1019.4</v>
      </c>
      <c r="H45" s="35"/>
      <c r="I45" s="36">
        <f>SUM(I28:I43)</f>
        <v>1087.9000000000001</v>
      </c>
      <c r="K45" s="41"/>
      <c r="L45" s="41"/>
      <c r="M45" s="41"/>
    </row>
    <row r="46" spans="1:13" s="4" customFormat="1" x14ac:dyDescent="0.25">
      <c r="A46" s="4" t="s">
        <v>48</v>
      </c>
      <c r="C46" s="6"/>
      <c r="E46" s="6"/>
      <c r="G46" s="6"/>
      <c r="I46" s="6">
        <f>E45+G45+I45</f>
        <v>3126.7</v>
      </c>
    </row>
    <row r="47" spans="1:13" s="5" customFormat="1" x14ac:dyDescent="0.25">
      <c r="A47" s="5" t="s">
        <v>49</v>
      </c>
      <c r="C47" s="3"/>
      <c r="E47" s="3"/>
      <c r="G47" s="3"/>
      <c r="I47" s="3">
        <f>I46+I25+I21</f>
        <v>22316.199999999997</v>
      </c>
    </row>
    <row r="48" spans="1:13" s="5" customFormat="1" x14ac:dyDescent="0.25">
      <c r="A48" s="5" t="s">
        <v>1</v>
      </c>
      <c r="C48" s="3" t="s">
        <v>2</v>
      </c>
      <c r="D48" s="5" t="s">
        <v>3</v>
      </c>
      <c r="E48" s="3"/>
      <c r="F48" s="5" t="s">
        <v>4</v>
      </c>
      <c r="G48" s="3"/>
      <c r="H48" s="5" t="s">
        <v>5</v>
      </c>
      <c r="I48" s="3"/>
    </row>
    <row r="49" spans="1:9" s="5" customFormat="1" x14ac:dyDescent="0.25">
      <c r="C49" s="3"/>
      <c r="D49" s="5" t="s">
        <v>6</v>
      </c>
      <c r="E49" s="3" t="s">
        <v>7</v>
      </c>
      <c r="F49" s="5" t="s">
        <v>6</v>
      </c>
      <c r="G49" s="3" t="s">
        <v>7</v>
      </c>
      <c r="H49" s="5" t="s">
        <v>6</v>
      </c>
      <c r="I49" s="3" t="s">
        <v>7</v>
      </c>
    </row>
    <row r="50" spans="1:9" s="5" customFormat="1" x14ac:dyDescent="0.25">
      <c r="A50" s="5" t="s">
        <v>50</v>
      </c>
      <c r="C50" s="3"/>
      <c r="E50" s="3"/>
      <c r="G50" s="3"/>
      <c r="I50" s="3"/>
    </row>
    <row r="51" spans="1:9" x14ac:dyDescent="0.25">
      <c r="A51" s="12"/>
      <c r="B51" s="12" t="s">
        <v>51</v>
      </c>
      <c r="C51" s="32">
        <v>1800</v>
      </c>
      <c r="D51" s="12">
        <v>1</v>
      </c>
      <c r="E51" s="32">
        <v>1800</v>
      </c>
      <c r="F51" s="12">
        <v>1</v>
      </c>
      <c r="G51" s="32">
        <v>1800</v>
      </c>
      <c r="H51" s="12">
        <v>0</v>
      </c>
      <c r="I51" s="32">
        <v>0</v>
      </c>
    </row>
    <row r="52" spans="1:9" x14ac:dyDescent="0.25">
      <c r="A52" s="12"/>
      <c r="B52" s="12" t="s">
        <v>132</v>
      </c>
      <c r="C52" s="37"/>
      <c r="D52" s="12">
        <v>1</v>
      </c>
      <c r="E52" s="37">
        <v>1000</v>
      </c>
      <c r="F52" s="12">
        <v>1</v>
      </c>
      <c r="G52" s="37">
        <v>1000</v>
      </c>
      <c r="H52" s="12">
        <v>0</v>
      </c>
      <c r="I52" s="32">
        <v>0</v>
      </c>
    </row>
    <row r="53" spans="1:9" x14ac:dyDescent="0.25">
      <c r="A53" s="12"/>
      <c r="B53" s="12" t="s">
        <v>52</v>
      </c>
      <c r="C53" s="32">
        <v>200</v>
      </c>
      <c r="D53" s="12">
        <v>1</v>
      </c>
      <c r="E53" s="32">
        <v>200</v>
      </c>
      <c r="F53" s="12">
        <v>1</v>
      </c>
      <c r="G53" s="32">
        <v>200</v>
      </c>
      <c r="H53" s="12">
        <v>1</v>
      </c>
      <c r="I53" s="32">
        <v>200</v>
      </c>
    </row>
    <row r="55" spans="1:9" s="5" customFormat="1" x14ac:dyDescent="0.25">
      <c r="A55" s="5" t="s">
        <v>53</v>
      </c>
      <c r="C55" s="3"/>
      <c r="E55" s="3"/>
      <c r="G55" s="3"/>
      <c r="I55" s="3"/>
    </row>
    <row r="56" spans="1:9" x14ac:dyDescent="0.25">
      <c r="A56" s="12"/>
      <c r="B56" s="12" t="s">
        <v>54</v>
      </c>
      <c r="C56" s="32">
        <v>52</v>
      </c>
      <c r="D56" s="12">
        <v>35</v>
      </c>
      <c r="E56" s="32">
        <v>1820</v>
      </c>
      <c r="F56" s="12">
        <v>35</v>
      </c>
      <c r="G56" s="32">
        <v>1820</v>
      </c>
      <c r="H56" s="12">
        <v>25</v>
      </c>
      <c r="I56" s="32">
        <v>1300</v>
      </c>
    </row>
    <row r="57" spans="1:9" x14ac:dyDescent="0.25">
      <c r="A57" s="12"/>
      <c r="B57" s="12" t="s">
        <v>55</v>
      </c>
      <c r="C57" s="32">
        <v>20</v>
      </c>
      <c r="D57" s="12">
        <v>1</v>
      </c>
      <c r="E57" s="32">
        <v>20</v>
      </c>
      <c r="F57" s="12">
        <v>1</v>
      </c>
      <c r="G57" s="32">
        <v>20</v>
      </c>
      <c r="H57" s="12">
        <v>2</v>
      </c>
      <c r="I57" s="32">
        <v>20</v>
      </c>
    </row>
    <row r="58" spans="1:9" x14ac:dyDescent="0.25">
      <c r="A58" s="12"/>
      <c r="B58" s="12" t="s">
        <v>56</v>
      </c>
      <c r="C58" s="32">
        <v>200</v>
      </c>
      <c r="D58" s="12">
        <v>1</v>
      </c>
      <c r="E58" s="32">
        <v>200</v>
      </c>
      <c r="F58" s="12">
        <v>1</v>
      </c>
      <c r="G58" s="32">
        <v>200</v>
      </c>
      <c r="H58" s="12">
        <v>1</v>
      </c>
      <c r="I58" s="32">
        <v>200</v>
      </c>
    </row>
    <row r="60" spans="1:9" s="5" customFormat="1" x14ac:dyDescent="0.25">
      <c r="A60" s="5" t="s">
        <v>57</v>
      </c>
      <c r="C60" s="3"/>
      <c r="E60" s="3"/>
      <c r="G60" s="3"/>
      <c r="I60" s="3"/>
    </row>
    <row r="61" spans="1:9" x14ac:dyDescent="0.25">
      <c r="A61" s="12"/>
      <c r="B61" s="12" t="s">
        <v>58</v>
      </c>
      <c r="C61" s="32">
        <v>100</v>
      </c>
      <c r="D61" s="12">
        <v>1</v>
      </c>
      <c r="E61" s="32">
        <v>100</v>
      </c>
      <c r="F61" s="12">
        <v>1</v>
      </c>
      <c r="G61" s="32">
        <v>100</v>
      </c>
      <c r="H61" s="12">
        <v>0</v>
      </c>
      <c r="I61" s="32">
        <v>0</v>
      </c>
    </row>
    <row r="62" spans="1:9" x14ac:dyDescent="0.25">
      <c r="A62" s="12"/>
      <c r="B62" s="12" t="s">
        <v>59</v>
      </c>
      <c r="C62" s="32">
        <v>3.2</v>
      </c>
      <c r="D62" s="12">
        <v>65</v>
      </c>
      <c r="E62" s="32">
        <v>208</v>
      </c>
      <c r="F62" s="12">
        <v>65</v>
      </c>
      <c r="G62" s="32">
        <v>208</v>
      </c>
      <c r="H62" s="12">
        <v>0</v>
      </c>
      <c r="I62" s="32">
        <v>0</v>
      </c>
    </row>
    <row r="63" spans="1:9" x14ac:dyDescent="0.25">
      <c r="A63" s="12"/>
      <c r="B63" s="12" t="s">
        <v>60</v>
      </c>
      <c r="C63" s="32">
        <v>10</v>
      </c>
      <c r="D63" s="12">
        <v>5</v>
      </c>
      <c r="E63" s="32">
        <v>50</v>
      </c>
      <c r="F63" s="12">
        <v>5</v>
      </c>
      <c r="G63" s="32">
        <v>50</v>
      </c>
      <c r="H63" s="12">
        <v>0</v>
      </c>
      <c r="I63" s="32">
        <v>0</v>
      </c>
    </row>
    <row r="64" spans="1:9" x14ac:dyDescent="0.25">
      <c r="A64" s="12"/>
      <c r="B64" s="12" t="s">
        <v>61</v>
      </c>
      <c r="C64" s="32">
        <v>20</v>
      </c>
      <c r="D64" s="12">
        <v>1</v>
      </c>
      <c r="E64" s="32">
        <v>20</v>
      </c>
      <c r="F64" s="12">
        <v>1</v>
      </c>
      <c r="G64" s="32">
        <v>20</v>
      </c>
      <c r="H64" s="12">
        <v>0</v>
      </c>
      <c r="I64" s="32">
        <v>0</v>
      </c>
    </row>
    <row r="65" spans="1:11" x14ac:dyDescent="0.25">
      <c r="A65" s="12"/>
      <c r="B65" s="12" t="s">
        <v>62</v>
      </c>
      <c r="C65" s="32">
        <v>5</v>
      </c>
      <c r="D65" s="12">
        <v>1</v>
      </c>
      <c r="E65" s="32">
        <v>5</v>
      </c>
      <c r="F65" s="12">
        <v>1</v>
      </c>
      <c r="G65" s="32">
        <v>5</v>
      </c>
      <c r="H65" s="12">
        <v>1</v>
      </c>
      <c r="I65" s="32">
        <v>5</v>
      </c>
    </row>
    <row r="66" spans="1:11" x14ac:dyDescent="0.25">
      <c r="A66" s="12"/>
      <c r="B66" s="12" t="s">
        <v>63</v>
      </c>
      <c r="C66" s="32">
        <v>100</v>
      </c>
      <c r="D66" s="12">
        <v>0</v>
      </c>
      <c r="E66" s="32">
        <v>0</v>
      </c>
      <c r="F66" s="12">
        <v>0</v>
      </c>
      <c r="G66" s="32">
        <v>0</v>
      </c>
      <c r="H66" s="12">
        <v>1</v>
      </c>
      <c r="I66" s="32">
        <v>100</v>
      </c>
    </row>
    <row r="67" spans="1:11" x14ac:dyDescent="0.25">
      <c r="A67" s="12"/>
      <c r="B67" s="12" t="s">
        <v>64</v>
      </c>
      <c r="C67" s="32">
        <v>100</v>
      </c>
      <c r="D67" s="12">
        <v>1</v>
      </c>
      <c r="E67" s="32">
        <v>100</v>
      </c>
      <c r="F67" s="12">
        <v>1</v>
      </c>
      <c r="G67" s="32">
        <v>100</v>
      </c>
      <c r="H67" s="12">
        <v>2</v>
      </c>
      <c r="I67" s="32">
        <v>200</v>
      </c>
    </row>
    <row r="69" spans="1:11" s="5" customFormat="1" x14ac:dyDescent="0.25">
      <c r="A69" s="5" t="s">
        <v>65</v>
      </c>
      <c r="C69" s="3"/>
      <c r="E69" s="3"/>
      <c r="G69" s="3"/>
      <c r="I69" s="3"/>
    </row>
    <row r="70" spans="1:11" x14ac:dyDescent="0.25">
      <c r="A70" s="12"/>
      <c r="B70" s="12" t="s">
        <v>66</v>
      </c>
      <c r="C70" s="32">
        <v>25</v>
      </c>
      <c r="D70" s="12">
        <v>8</v>
      </c>
      <c r="E70" s="32">
        <v>200</v>
      </c>
      <c r="F70" s="12">
        <v>8</v>
      </c>
      <c r="G70" s="32">
        <v>200</v>
      </c>
      <c r="H70" s="12">
        <v>2</v>
      </c>
      <c r="I70" s="32">
        <v>50</v>
      </c>
    </row>
    <row r="71" spans="1:11" x14ac:dyDescent="0.25">
      <c r="A71" s="12"/>
      <c r="B71" s="12" t="s">
        <v>67</v>
      </c>
      <c r="C71" s="32">
        <v>25</v>
      </c>
      <c r="D71" s="12">
        <v>8</v>
      </c>
      <c r="E71" s="32">
        <v>200</v>
      </c>
      <c r="F71" s="12">
        <v>8</v>
      </c>
      <c r="G71" s="32">
        <v>200</v>
      </c>
      <c r="H71" s="12">
        <v>2</v>
      </c>
      <c r="I71" s="32">
        <v>50</v>
      </c>
    </row>
    <row r="72" spans="1:11" x14ac:dyDescent="0.25">
      <c r="A72" s="12"/>
      <c r="B72" s="12" t="s">
        <v>68</v>
      </c>
      <c r="C72" s="32">
        <v>2</v>
      </c>
      <c r="D72" s="38">
        <v>1200</v>
      </c>
      <c r="E72" s="32">
        <v>2400</v>
      </c>
      <c r="F72" s="12">
        <v>600</v>
      </c>
      <c r="G72" s="32">
        <v>1200</v>
      </c>
      <c r="H72" s="12">
        <v>30</v>
      </c>
      <c r="I72" s="32">
        <f>C72*H72</f>
        <v>60</v>
      </c>
    </row>
    <row r="73" spans="1:11" x14ac:dyDescent="0.25">
      <c r="A73" s="12"/>
      <c r="B73" s="12" t="s">
        <v>69</v>
      </c>
      <c r="C73" s="32">
        <v>200</v>
      </c>
      <c r="D73" s="12">
        <v>1</v>
      </c>
      <c r="E73" s="32">
        <v>200</v>
      </c>
      <c r="F73" s="12">
        <v>1</v>
      </c>
      <c r="G73" s="32">
        <v>100</v>
      </c>
      <c r="H73" s="12">
        <v>1</v>
      </c>
      <c r="I73" s="32">
        <v>200</v>
      </c>
    </row>
    <row r="74" spans="1:11" x14ac:dyDescent="0.25">
      <c r="A74" s="12"/>
      <c r="B74" s="12" t="s">
        <v>134</v>
      </c>
      <c r="C74" s="32"/>
      <c r="D74" s="12">
        <v>1</v>
      </c>
      <c r="E74" s="32">
        <v>700</v>
      </c>
      <c r="F74" s="12">
        <v>1</v>
      </c>
      <c r="G74" s="32">
        <v>400</v>
      </c>
      <c r="H74" s="12"/>
      <c r="I74" s="32">
        <v>200</v>
      </c>
    </row>
    <row r="75" spans="1:11" s="19" customFormat="1" x14ac:dyDescent="0.25">
      <c r="A75" s="39"/>
      <c r="B75" s="39" t="s">
        <v>133</v>
      </c>
      <c r="C75" s="40"/>
      <c r="D75" s="39">
        <v>500</v>
      </c>
      <c r="E75" s="40">
        <v>500</v>
      </c>
      <c r="F75" s="39">
        <v>500</v>
      </c>
      <c r="G75" s="40">
        <v>500</v>
      </c>
      <c r="H75" s="39"/>
      <c r="I75" s="40"/>
    </row>
    <row r="76" spans="1:11" s="19" customFormat="1" x14ac:dyDescent="0.25">
      <c r="C76" s="20"/>
      <c r="E76" s="20"/>
      <c r="G76" s="20"/>
      <c r="I76" s="20"/>
    </row>
    <row r="77" spans="1:11" s="5" customFormat="1" x14ac:dyDescent="0.25">
      <c r="A77" s="5" t="s">
        <v>70</v>
      </c>
      <c r="C77" s="3"/>
      <c r="E77" s="3"/>
      <c r="G77" s="3"/>
      <c r="I77" s="3"/>
    </row>
    <row r="78" spans="1:11" s="18" customFormat="1" x14ac:dyDescent="0.25">
      <c r="A78" s="39"/>
      <c r="B78" s="39" t="s">
        <v>129</v>
      </c>
      <c r="C78" s="40">
        <v>400</v>
      </c>
      <c r="D78" s="39">
        <v>0</v>
      </c>
      <c r="E78" s="40">
        <v>0</v>
      </c>
      <c r="F78" s="39">
        <v>1</v>
      </c>
      <c r="G78" s="40">
        <v>400</v>
      </c>
      <c r="H78" s="39">
        <v>0</v>
      </c>
      <c r="I78" s="40">
        <f>35*A82</f>
        <v>0</v>
      </c>
    </row>
    <row r="79" spans="1:11" s="18" customFormat="1" x14ac:dyDescent="0.25">
      <c r="A79" s="39"/>
      <c r="B79" s="39" t="s">
        <v>130</v>
      </c>
      <c r="C79" s="40">
        <f>640/6.85</f>
        <v>93.430656934306569</v>
      </c>
      <c r="D79" s="39">
        <v>45</v>
      </c>
      <c r="E79" s="40">
        <f>C79*D79</f>
        <v>4204.3795620437959</v>
      </c>
      <c r="F79" s="39">
        <v>0</v>
      </c>
      <c r="G79" s="40" t="s">
        <v>124</v>
      </c>
      <c r="H79" s="39">
        <v>80</v>
      </c>
      <c r="I79" s="40">
        <f>C79*H79</f>
        <v>7474.4525547445255</v>
      </c>
      <c r="K79" s="30"/>
    </row>
    <row r="80" spans="1:11" s="18" customFormat="1" x14ac:dyDescent="0.25">
      <c r="A80" s="39"/>
      <c r="B80" s="39" t="s">
        <v>71</v>
      </c>
      <c r="C80" s="40">
        <v>10</v>
      </c>
      <c r="D80" s="39">
        <v>0</v>
      </c>
      <c r="E80" s="40">
        <v>0</v>
      </c>
      <c r="F80" s="39">
        <v>1</v>
      </c>
      <c r="G80" s="40">
        <v>10</v>
      </c>
      <c r="H80" s="39">
        <v>0</v>
      </c>
      <c r="I80" s="40">
        <v>0</v>
      </c>
    </row>
    <row r="81" spans="1:11" s="18" customFormat="1" x14ac:dyDescent="0.25">
      <c r="A81" s="39"/>
      <c r="B81" s="39" t="s">
        <v>72</v>
      </c>
      <c r="C81" s="40">
        <v>30</v>
      </c>
      <c r="D81" s="39">
        <v>0</v>
      </c>
      <c r="E81" s="40">
        <v>0</v>
      </c>
      <c r="F81" s="39">
        <v>1</v>
      </c>
      <c r="G81" s="40">
        <v>30</v>
      </c>
      <c r="H81" s="39">
        <v>0</v>
      </c>
      <c r="I81" s="40">
        <v>0</v>
      </c>
    </row>
    <row r="83" spans="1:11" s="5" customFormat="1" x14ac:dyDescent="0.25">
      <c r="A83" s="5" t="s">
        <v>73</v>
      </c>
      <c r="C83" s="3"/>
      <c r="E83" s="3">
        <f>SUM(E51:E82)</f>
        <v>13927.379562043796</v>
      </c>
      <c r="G83" s="3">
        <f>SUM(G51:G82)</f>
        <v>8563</v>
      </c>
      <c r="I83" s="3">
        <f>SUM(I51:I82)</f>
        <v>10059.452554744526</v>
      </c>
    </row>
    <row r="84" spans="1:11" s="5" customFormat="1" x14ac:dyDescent="0.25">
      <c r="A84" s="5" t="s">
        <v>74</v>
      </c>
      <c r="C84" s="3"/>
      <c r="E84" s="3"/>
      <c r="G84" s="3"/>
      <c r="I84" s="3">
        <f>E83+G83+I83</f>
        <v>32549.832116788322</v>
      </c>
    </row>
    <row r="85" spans="1:11" s="5" customFormat="1" x14ac:dyDescent="0.25">
      <c r="C85" s="3"/>
      <c r="E85" s="3"/>
      <c r="G85" s="3"/>
      <c r="I85" s="3"/>
    </row>
    <row r="86" spans="1:11" s="5" customFormat="1" x14ac:dyDescent="0.25">
      <c r="A86" s="5" t="s">
        <v>75</v>
      </c>
      <c r="C86" s="3"/>
      <c r="E86" s="3"/>
      <c r="G86" s="3"/>
      <c r="I86" s="3">
        <f>I84+I47</f>
        <v>54866.032116788323</v>
      </c>
      <c r="K86" s="7"/>
    </row>
    <row r="88" spans="1:11" s="5" customFormat="1" x14ac:dyDescent="0.25">
      <c r="A88" s="5" t="s">
        <v>76</v>
      </c>
      <c r="C88" s="3"/>
      <c r="E88" s="3"/>
      <c r="G88" s="3"/>
      <c r="I88" s="3"/>
    </row>
    <row r="89" spans="1:11" s="18" customFormat="1" x14ac:dyDescent="0.25">
      <c r="A89" s="39"/>
      <c r="B89" s="39" t="s">
        <v>77</v>
      </c>
      <c r="C89" s="40">
        <v>40</v>
      </c>
      <c r="D89" s="39">
        <v>4</v>
      </c>
      <c r="E89" s="40">
        <v>160</v>
      </c>
      <c r="F89" s="39">
        <v>4</v>
      </c>
      <c r="G89" s="40">
        <v>160</v>
      </c>
      <c r="H89" s="39">
        <v>4</v>
      </c>
      <c r="I89" s="40">
        <v>160</v>
      </c>
    </row>
    <row r="90" spans="1:11" s="18" customFormat="1" x14ac:dyDescent="0.25">
      <c r="A90" s="39"/>
      <c r="B90" s="39" t="s">
        <v>78</v>
      </c>
      <c r="C90" s="40">
        <v>20</v>
      </c>
      <c r="D90" s="39">
        <v>1</v>
      </c>
      <c r="E90" s="40">
        <v>100</v>
      </c>
      <c r="F90" s="39">
        <v>1</v>
      </c>
      <c r="G90" s="40">
        <v>100</v>
      </c>
      <c r="H90" s="39">
        <v>1</v>
      </c>
      <c r="I90" s="40">
        <v>100</v>
      </c>
    </row>
    <row r="91" spans="1:11" x14ac:dyDescent="0.25">
      <c r="A91" s="39"/>
      <c r="B91" s="39" t="s">
        <v>79</v>
      </c>
      <c r="C91" s="40">
        <v>200</v>
      </c>
      <c r="D91" s="39">
        <v>1</v>
      </c>
      <c r="E91" s="40">
        <v>200</v>
      </c>
      <c r="F91" s="39">
        <v>1</v>
      </c>
      <c r="G91" s="40">
        <v>200</v>
      </c>
      <c r="H91" s="39">
        <v>1</v>
      </c>
      <c r="I91" s="40">
        <v>200</v>
      </c>
    </row>
    <row r="92" spans="1:11" s="18" customFormat="1" x14ac:dyDescent="0.25">
      <c r="A92" s="39"/>
      <c r="B92" s="39" t="s">
        <v>80</v>
      </c>
      <c r="C92" s="40">
        <v>150</v>
      </c>
      <c r="D92" s="39">
        <v>1</v>
      </c>
      <c r="E92" s="40">
        <v>150</v>
      </c>
      <c r="F92" s="39">
        <v>1</v>
      </c>
      <c r="G92" s="40">
        <v>150</v>
      </c>
      <c r="H92" s="39">
        <v>1</v>
      </c>
      <c r="I92" s="40">
        <v>150</v>
      </c>
    </row>
    <row r="93" spans="1:11" s="18" customFormat="1" x14ac:dyDescent="0.25">
      <c r="A93" s="39"/>
      <c r="B93" s="39" t="s">
        <v>81</v>
      </c>
      <c r="C93" s="40">
        <v>0</v>
      </c>
      <c r="D93" s="39"/>
      <c r="E93" s="40">
        <v>800</v>
      </c>
      <c r="F93" s="39"/>
      <c r="G93" s="40">
        <v>350</v>
      </c>
      <c r="H93" s="39" t="s">
        <v>124</v>
      </c>
      <c r="I93" s="40">
        <v>0</v>
      </c>
    </row>
    <row r="94" spans="1:11" s="5" customFormat="1" x14ac:dyDescent="0.25">
      <c r="A94" s="5" t="s">
        <v>82</v>
      </c>
      <c r="C94" s="3"/>
      <c r="E94" s="3"/>
      <c r="G94" s="3"/>
      <c r="I94" s="3"/>
    </row>
    <row r="95" spans="1:11" s="18" customFormat="1" x14ac:dyDescent="0.25">
      <c r="A95" s="39"/>
      <c r="B95" s="39" t="s">
        <v>83</v>
      </c>
      <c r="C95" s="40">
        <v>100</v>
      </c>
      <c r="D95" s="39">
        <v>1</v>
      </c>
      <c r="E95" s="40">
        <v>100</v>
      </c>
      <c r="F95" s="39">
        <v>1</v>
      </c>
      <c r="G95" s="40">
        <v>100</v>
      </c>
      <c r="H95" s="39">
        <v>1</v>
      </c>
      <c r="I95" s="40">
        <v>100</v>
      </c>
    </row>
    <row r="96" spans="1:11" s="18" customFormat="1" x14ac:dyDescent="0.25">
      <c r="A96" s="39"/>
      <c r="B96" s="39" t="s">
        <v>84</v>
      </c>
      <c r="C96" s="40">
        <v>250</v>
      </c>
      <c r="D96" s="39">
        <v>1</v>
      </c>
      <c r="E96" s="40">
        <v>250</v>
      </c>
      <c r="F96" s="39">
        <v>1</v>
      </c>
      <c r="G96" s="40">
        <v>250</v>
      </c>
      <c r="H96" s="39">
        <v>1</v>
      </c>
      <c r="I96" s="40">
        <v>250</v>
      </c>
    </row>
    <row r="98" spans="1:9" s="5" customFormat="1" x14ac:dyDescent="0.25">
      <c r="A98" s="5" t="s">
        <v>85</v>
      </c>
      <c r="C98" s="3"/>
      <c r="E98" s="3">
        <f>SUM(E89:E97)</f>
        <v>1760</v>
      </c>
      <c r="G98" s="3">
        <f>SUM(G89:G97)</f>
        <v>1310</v>
      </c>
      <c r="I98" s="3">
        <f>SUM(I89:I97)</f>
        <v>960</v>
      </c>
    </row>
    <row r="99" spans="1:9" s="4" customFormat="1" x14ac:dyDescent="0.25">
      <c r="A99" s="4" t="s">
        <v>86</v>
      </c>
      <c r="C99" s="6"/>
      <c r="E99" s="6"/>
      <c r="G99" s="6"/>
      <c r="I99" s="6">
        <f>E98+G98+I98</f>
        <v>4030</v>
      </c>
    </row>
    <row r="100" spans="1:9" x14ac:dyDescent="0.25">
      <c r="C100" s="2" t="s">
        <v>87</v>
      </c>
      <c r="D100" t="s">
        <v>88</v>
      </c>
      <c r="E100" s="2" t="s">
        <v>89</v>
      </c>
    </row>
    <row r="101" spans="1:9" s="5" customFormat="1" x14ac:dyDescent="0.25">
      <c r="A101" s="5" t="s">
        <v>138</v>
      </c>
      <c r="C101" s="3"/>
      <c r="E101" s="3"/>
      <c r="G101" s="3"/>
      <c r="I101" s="3"/>
    </row>
    <row r="102" spans="1:9" x14ac:dyDescent="0.25">
      <c r="B102" s="12" t="s">
        <v>90</v>
      </c>
      <c r="C102" s="32">
        <v>400</v>
      </c>
      <c r="D102" s="12">
        <v>1</v>
      </c>
      <c r="E102" s="32">
        <v>400</v>
      </c>
    </row>
    <row r="103" spans="1:9" x14ac:dyDescent="0.25">
      <c r="B103" s="12" t="s">
        <v>103</v>
      </c>
      <c r="C103" s="32">
        <v>200</v>
      </c>
      <c r="D103" s="12">
        <v>3</v>
      </c>
      <c r="E103" s="32">
        <f>C103*D103</f>
        <v>600</v>
      </c>
    </row>
    <row r="104" spans="1:9" x14ac:dyDescent="0.25">
      <c r="B104" s="12" t="s">
        <v>104</v>
      </c>
      <c r="C104" s="32">
        <v>125</v>
      </c>
      <c r="D104" s="12">
        <v>3</v>
      </c>
      <c r="E104" s="32">
        <f>C104*D104</f>
        <v>375</v>
      </c>
    </row>
    <row r="105" spans="1:9" x14ac:dyDescent="0.25">
      <c r="B105" s="12" t="s">
        <v>91</v>
      </c>
      <c r="C105" s="32">
        <v>500</v>
      </c>
      <c r="D105" s="12">
        <v>1</v>
      </c>
      <c r="E105" s="32">
        <v>500</v>
      </c>
    </row>
    <row r="106" spans="1:9" x14ac:dyDescent="0.25">
      <c r="B106" s="12" t="s">
        <v>92</v>
      </c>
      <c r="C106" s="32">
        <v>650</v>
      </c>
      <c r="D106" s="12">
        <v>1</v>
      </c>
      <c r="E106" s="32">
        <v>650</v>
      </c>
    </row>
    <row r="107" spans="1:9" x14ac:dyDescent="0.25">
      <c r="B107" s="12" t="s">
        <v>93</v>
      </c>
      <c r="C107" s="32">
        <v>30</v>
      </c>
      <c r="D107" s="12">
        <v>8</v>
      </c>
      <c r="E107" s="32">
        <v>240</v>
      </c>
    </row>
    <row r="108" spans="1:9" x14ac:dyDescent="0.25">
      <c r="B108" s="12" t="s">
        <v>94</v>
      </c>
      <c r="C108" s="32">
        <v>20</v>
      </c>
      <c r="D108" s="12">
        <v>25</v>
      </c>
      <c r="E108" s="32">
        <v>500</v>
      </c>
    </row>
    <row r="109" spans="1:9" x14ac:dyDescent="0.25">
      <c r="B109" s="12" t="s">
        <v>128</v>
      </c>
      <c r="C109" s="32">
        <v>75</v>
      </c>
      <c r="D109" s="12">
        <v>18</v>
      </c>
      <c r="E109" s="32">
        <f>75*18</f>
        <v>1350</v>
      </c>
    </row>
    <row r="110" spans="1:9" x14ac:dyDescent="0.25">
      <c r="B110" s="12" t="s">
        <v>135</v>
      </c>
      <c r="C110" s="32">
        <v>20</v>
      </c>
      <c r="D110" s="12">
        <v>15</v>
      </c>
      <c r="E110" s="32">
        <f>C110*D110</f>
        <v>300</v>
      </c>
    </row>
    <row r="111" spans="1:9" ht="30" x14ac:dyDescent="0.25">
      <c r="B111" s="15" t="s">
        <v>102</v>
      </c>
      <c r="C111" s="32">
        <v>200</v>
      </c>
      <c r="D111" s="12" t="s">
        <v>127</v>
      </c>
      <c r="E111" s="32">
        <f>200*12</f>
        <v>2400</v>
      </c>
    </row>
    <row r="112" spans="1:9" x14ac:dyDescent="0.25">
      <c r="B112" s="12" t="s">
        <v>101</v>
      </c>
      <c r="C112" s="32">
        <v>200</v>
      </c>
      <c r="D112" s="12">
        <v>12</v>
      </c>
      <c r="E112" s="32">
        <f>C112*D112</f>
        <v>2400</v>
      </c>
    </row>
    <row r="113" spans="1:9" s="4" customFormat="1" x14ac:dyDescent="0.25">
      <c r="C113" s="6"/>
      <c r="E113" s="53">
        <f>SUM(E102:E112)</f>
        <v>9715</v>
      </c>
      <c r="G113" s="6"/>
      <c r="I113" s="6"/>
    </row>
    <row r="114" spans="1:9" s="5" customFormat="1" x14ac:dyDescent="0.25">
      <c r="A114" s="5" t="s">
        <v>96</v>
      </c>
      <c r="C114" s="3"/>
      <c r="E114" s="3"/>
      <c r="G114" s="3"/>
      <c r="I114" s="3"/>
    </row>
    <row r="115" spans="1:9" x14ac:dyDescent="0.25">
      <c r="A115" s="12"/>
      <c r="B115" s="12" t="s">
        <v>97</v>
      </c>
      <c r="C115" s="32">
        <v>2200</v>
      </c>
      <c r="D115" s="12">
        <v>3</v>
      </c>
      <c r="E115" s="32">
        <f>C115*D115</f>
        <v>6600</v>
      </c>
    </row>
    <row r="116" spans="1:9" x14ac:dyDescent="0.25">
      <c r="A116" s="12"/>
      <c r="B116" s="12" t="s">
        <v>98</v>
      </c>
      <c r="C116" s="32">
        <v>25</v>
      </c>
      <c r="D116" s="12">
        <v>21</v>
      </c>
      <c r="E116" s="32">
        <f>C116*D116</f>
        <v>525</v>
      </c>
    </row>
    <row r="117" spans="1:9" x14ac:dyDescent="0.25">
      <c r="A117" s="12"/>
      <c r="B117" s="12" t="s">
        <v>137</v>
      </c>
      <c r="C117" s="32">
        <v>20</v>
      </c>
      <c r="D117" s="12">
        <v>35</v>
      </c>
      <c r="E117" s="32">
        <f>C117*D117</f>
        <v>700</v>
      </c>
    </row>
    <row r="118" spans="1:9" x14ac:dyDescent="0.25">
      <c r="A118" s="12"/>
      <c r="B118" s="12" t="s">
        <v>136</v>
      </c>
      <c r="C118" s="32">
        <v>125</v>
      </c>
      <c r="D118" s="12">
        <v>18</v>
      </c>
      <c r="E118" s="32">
        <f>D118*C118</f>
        <v>2250</v>
      </c>
    </row>
    <row r="119" spans="1:9" s="4" customFormat="1" x14ac:dyDescent="0.25">
      <c r="C119" s="6" t="s">
        <v>95</v>
      </c>
      <c r="E119" s="53">
        <f>SUM(E115:E118)</f>
        <v>10075</v>
      </c>
      <c r="G119" s="6"/>
      <c r="I119" s="6"/>
    </row>
    <row r="120" spans="1:9" s="5" customFormat="1" x14ac:dyDescent="0.25">
      <c r="A120" s="5" t="s">
        <v>99</v>
      </c>
      <c r="C120" s="3"/>
      <c r="E120" s="3">
        <f>E119+E113+I99</f>
        <v>23820</v>
      </c>
      <c r="G120" s="3"/>
      <c r="I120" s="3"/>
    </row>
    <row r="133" spans="9:9" x14ac:dyDescent="0.25">
      <c r="I133" s="2" t="s">
        <v>100</v>
      </c>
    </row>
  </sheetData>
  <mergeCells count="4">
    <mergeCell ref="D2:E2"/>
    <mergeCell ref="F2:G2"/>
    <mergeCell ref="H2:I2"/>
    <mergeCell ref="A25:B25"/>
  </mergeCells>
  <pageMargins left="0.7" right="0.7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activeCell="B14" sqref="B14"/>
    </sheetView>
  </sheetViews>
  <sheetFormatPr defaultRowHeight="15" x14ac:dyDescent="0.25"/>
  <cols>
    <col min="1" max="1" width="32.85546875" customWidth="1"/>
    <col min="2" max="4" width="12.7109375" style="9" customWidth="1"/>
    <col min="5" max="5" width="12.7109375" style="10" customWidth="1"/>
    <col min="6" max="6" width="2" style="10" customWidth="1"/>
    <col min="7" max="8" width="15.140625" style="10" customWidth="1"/>
    <col min="9" max="9" width="15.7109375" style="1" customWidth="1"/>
    <col min="10" max="10" width="15.7109375" style="9" customWidth="1"/>
    <col min="11" max="13" width="11.5703125" bestFit="1" customWidth="1"/>
  </cols>
  <sheetData>
    <row r="1" spans="1:12" ht="15.75" x14ac:dyDescent="0.25">
      <c r="A1" s="50" t="s">
        <v>123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2" x14ac:dyDescent="0.25">
      <c r="I2" s="17" t="s">
        <v>122</v>
      </c>
      <c r="J2" s="17"/>
      <c r="K2" s="17"/>
    </row>
    <row r="3" spans="1:12" s="5" customFormat="1" ht="45.75" thickBot="1" x14ac:dyDescent="0.3">
      <c r="A3" s="5">
        <v>3</v>
      </c>
      <c r="B3" s="10" t="s">
        <v>3</v>
      </c>
      <c r="C3" s="10" t="s">
        <v>4</v>
      </c>
      <c r="D3" s="10" t="s">
        <v>108</v>
      </c>
      <c r="E3" s="10" t="s">
        <v>109</v>
      </c>
      <c r="F3" s="10"/>
      <c r="G3" s="14" t="s">
        <v>125</v>
      </c>
      <c r="H3" s="24" t="s">
        <v>131</v>
      </c>
      <c r="I3" s="25" t="s">
        <v>110</v>
      </c>
      <c r="J3" s="24" t="s">
        <v>111</v>
      </c>
      <c r="K3" s="42" t="s">
        <v>126</v>
      </c>
    </row>
    <row r="4" spans="1:12" x14ac:dyDescent="0.25">
      <c r="A4" s="12" t="s">
        <v>105</v>
      </c>
      <c r="B4" s="13">
        <v>4639.8</v>
      </c>
      <c r="C4" s="13">
        <v>4639.8</v>
      </c>
      <c r="D4" s="13">
        <v>4072</v>
      </c>
      <c r="E4" s="16">
        <f>SUM(B4:D4)</f>
        <v>13351.6</v>
      </c>
      <c r="F4" s="21"/>
      <c r="G4" s="26"/>
      <c r="H4" s="26"/>
      <c r="I4" s="27"/>
      <c r="J4" s="26">
        <f t="shared" ref="J4:J8" si="0">E4</f>
        <v>13351.6</v>
      </c>
      <c r="K4" s="43"/>
    </row>
    <row r="5" spans="1:12" x14ac:dyDescent="0.25">
      <c r="A5" s="12" t="s">
        <v>106</v>
      </c>
      <c r="B5" s="13"/>
      <c r="C5" s="13"/>
      <c r="D5" s="13"/>
      <c r="E5" s="16">
        <f>'Project Budget'!I25</f>
        <v>5837.9</v>
      </c>
      <c r="F5" s="22"/>
      <c r="G5" s="26"/>
      <c r="H5" s="26">
        <f>E5-J5</f>
        <v>2162.8999999999996</v>
      </c>
      <c r="I5" s="27"/>
      <c r="J5" s="26">
        <f>2340+1335</f>
        <v>3675</v>
      </c>
      <c r="K5" s="43"/>
    </row>
    <row r="6" spans="1:12" x14ac:dyDescent="0.25">
      <c r="A6" s="12" t="s">
        <v>107</v>
      </c>
      <c r="B6" s="13">
        <v>725</v>
      </c>
      <c r="C6" s="13">
        <v>725</v>
      </c>
      <c r="D6" s="13">
        <v>725</v>
      </c>
      <c r="E6" s="16">
        <f>SUM(B6:D6)</f>
        <v>2175</v>
      </c>
      <c r="F6" s="22"/>
      <c r="G6" s="26"/>
      <c r="H6" s="26"/>
      <c r="I6" s="27"/>
      <c r="J6" s="26">
        <f t="shared" si="0"/>
        <v>2175</v>
      </c>
      <c r="K6" s="43"/>
    </row>
    <row r="7" spans="1:12" x14ac:dyDescent="0.25">
      <c r="A7" s="12" t="s">
        <v>112</v>
      </c>
      <c r="B7" s="13">
        <v>125</v>
      </c>
      <c r="C7" s="13">
        <v>125</v>
      </c>
      <c r="D7" s="13">
        <v>100</v>
      </c>
      <c r="E7" s="16">
        <f t="shared" ref="E7:E12" si="1">SUM(B7:D7)</f>
        <v>350</v>
      </c>
      <c r="F7" s="22"/>
      <c r="G7" s="26"/>
      <c r="H7" s="26"/>
      <c r="I7" s="27"/>
      <c r="J7" s="26">
        <f t="shared" si="0"/>
        <v>350</v>
      </c>
      <c r="K7" s="43"/>
    </row>
    <row r="8" spans="1:12" x14ac:dyDescent="0.25">
      <c r="A8" s="12" t="s">
        <v>113</v>
      </c>
      <c r="B8" s="13">
        <v>169.4</v>
      </c>
      <c r="C8" s="13">
        <v>169.4</v>
      </c>
      <c r="D8" s="13">
        <v>262.89999999999998</v>
      </c>
      <c r="E8" s="16">
        <f t="shared" si="1"/>
        <v>601.70000000000005</v>
      </c>
      <c r="F8" s="22"/>
      <c r="G8" s="26"/>
      <c r="H8" s="26"/>
      <c r="I8" s="27"/>
      <c r="J8" s="26">
        <f t="shared" si="0"/>
        <v>601.70000000000005</v>
      </c>
      <c r="K8" s="43"/>
    </row>
    <row r="9" spans="1:12" x14ac:dyDescent="0.25">
      <c r="A9" s="15" t="s">
        <v>139</v>
      </c>
      <c r="B9" s="13">
        <v>3000</v>
      </c>
      <c r="C9" s="13">
        <v>3000</v>
      </c>
      <c r="D9" s="13">
        <v>200</v>
      </c>
      <c r="E9" s="16">
        <f t="shared" si="1"/>
        <v>6200</v>
      </c>
      <c r="F9" s="22"/>
      <c r="G9" s="26">
        <v>2000</v>
      </c>
      <c r="H9" s="26"/>
      <c r="I9" s="29"/>
      <c r="J9" s="26">
        <f>E9-G9</f>
        <v>4200</v>
      </c>
      <c r="K9" s="43"/>
    </row>
    <row r="10" spans="1:12" x14ac:dyDescent="0.25">
      <c r="A10" s="12" t="s">
        <v>114</v>
      </c>
      <c r="B10" s="13">
        <v>2040</v>
      </c>
      <c r="C10" s="13">
        <v>2040</v>
      </c>
      <c r="D10" s="13">
        <v>1520</v>
      </c>
      <c r="E10" s="16">
        <f t="shared" si="1"/>
        <v>5600</v>
      </c>
      <c r="F10" s="22"/>
      <c r="G10" s="26"/>
      <c r="H10" s="26"/>
      <c r="I10" s="29"/>
      <c r="J10" s="26">
        <v>5600</v>
      </c>
      <c r="K10" s="43"/>
    </row>
    <row r="11" spans="1:12" x14ac:dyDescent="0.25">
      <c r="A11" s="12" t="s">
        <v>115</v>
      </c>
      <c r="B11" s="13">
        <v>483</v>
      </c>
      <c r="C11" s="13">
        <v>483</v>
      </c>
      <c r="D11" s="13">
        <v>305</v>
      </c>
      <c r="E11" s="16">
        <f t="shared" si="1"/>
        <v>1271</v>
      </c>
      <c r="F11" s="22"/>
      <c r="G11" s="26"/>
      <c r="H11" s="26"/>
      <c r="I11" s="27"/>
      <c r="J11" s="26">
        <v>1271</v>
      </c>
      <c r="K11" s="43"/>
    </row>
    <row r="12" spans="1:12" x14ac:dyDescent="0.25">
      <c r="A12" s="12" t="s">
        <v>116</v>
      </c>
      <c r="B12" s="13">
        <v>4200</v>
      </c>
      <c r="C12" s="13">
        <v>2600</v>
      </c>
      <c r="D12" s="13">
        <v>560</v>
      </c>
      <c r="E12" s="16">
        <f t="shared" si="1"/>
        <v>7360</v>
      </c>
      <c r="F12" s="22"/>
      <c r="G12" s="26"/>
      <c r="H12" s="26"/>
      <c r="I12" s="29">
        <v>1100</v>
      </c>
      <c r="J12" s="26">
        <f>E12-(K12+I12)</f>
        <v>4755</v>
      </c>
      <c r="K12" s="44">
        <v>1505</v>
      </c>
      <c r="L12" s="11"/>
    </row>
    <row r="13" spans="1:12" x14ac:dyDescent="0.25">
      <c r="A13" s="12" t="s">
        <v>117</v>
      </c>
      <c r="B13" s="13">
        <v>4204.38</v>
      </c>
      <c r="C13" s="13">
        <v>440</v>
      </c>
      <c r="D13" s="13">
        <v>7474.45</v>
      </c>
      <c r="E13" s="16">
        <f>SUM(B13:D13)</f>
        <v>12118.83</v>
      </c>
      <c r="F13" s="22"/>
      <c r="G13" s="26">
        <f>E13-J13</f>
        <v>11678.83</v>
      </c>
      <c r="H13" s="26"/>
      <c r="I13" s="29"/>
      <c r="J13" s="26">
        <v>440</v>
      </c>
      <c r="K13" s="43"/>
    </row>
    <row r="14" spans="1:12" x14ac:dyDescent="0.25">
      <c r="A14" s="12" t="s">
        <v>118</v>
      </c>
      <c r="B14" s="13">
        <v>1760</v>
      </c>
      <c r="C14" s="13">
        <v>1310</v>
      </c>
      <c r="D14" s="13">
        <v>960</v>
      </c>
      <c r="E14" s="16">
        <f>SUM(B14:D14)</f>
        <v>4030</v>
      </c>
      <c r="F14" s="22"/>
      <c r="G14" s="26">
        <f>E14-J14</f>
        <v>3530</v>
      </c>
      <c r="H14" s="26"/>
      <c r="I14" s="29"/>
      <c r="J14" s="26">
        <v>500</v>
      </c>
      <c r="K14" s="43"/>
    </row>
    <row r="15" spans="1:12" x14ac:dyDescent="0.25">
      <c r="A15" s="12" t="s">
        <v>119</v>
      </c>
      <c r="B15" s="13"/>
      <c r="C15" s="13"/>
      <c r="D15" s="13"/>
      <c r="E15" s="16">
        <v>9715</v>
      </c>
      <c r="F15" s="22"/>
      <c r="G15" s="26"/>
      <c r="H15" s="26"/>
      <c r="I15" s="27"/>
      <c r="J15" s="26">
        <v>2500</v>
      </c>
      <c r="K15" s="44">
        <f>E15-J15</f>
        <v>7215</v>
      </c>
    </row>
    <row r="16" spans="1:12" x14ac:dyDescent="0.25">
      <c r="A16" s="12" t="s">
        <v>120</v>
      </c>
      <c r="B16" s="13"/>
      <c r="C16" s="13"/>
      <c r="D16" s="13"/>
      <c r="E16" s="16">
        <v>10075</v>
      </c>
      <c r="F16" s="22"/>
      <c r="G16" s="26"/>
      <c r="H16" s="26"/>
      <c r="I16" s="29">
        <v>0</v>
      </c>
      <c r="J16" s="26">
        <v>7000</v>
      </c>
      <c r="K16" s="45">
        <f>E16-I16-J16</f>
        <v>3075</v>
      </c>
    </row>
    <row r="17" spans="1:13" x14ac:dyDescent="0.25">
      <c r="A17" s="12"/>
      <c r="B17" s="13"/>
      <c r="C17" s="13"/>
      <c r="D17" s="13"/>
      <c r="E17" s="16"/>
      <c r="F17" s="22"/>
      <c r="G17" s="26"/>
      <c r="H17" s="26"/>
      <c r="I17" s="27"/>
      <c r="J17" s="26"/>
      <c r="K17" s="43"/>
    </row>
    <row r="18" spans="1:13" s="5" customFormat="1" ht="15.75" thickBot="1" x14ac:dyDescent="0.3">
      <c r="A18" s="49" t="s">
        <v>121</v>
      </c>
      <c r="B18" s="49"/>
      <c r="C18" s="49"/>
      <c r="D18" s="49"/>
      <c r="E18" s="16">
        <f>SUM(E4:E17)</f>
        <v>78686.03</v>
      </c>
      <c r="F18" s="23"/>
      <c r="G18" s="14">
        <f>SUM(G4:G17)</f>
        <v>17208.830000000002</v>
      </c>
      <c r="H18" s="14">
        <f>SUM(H5:H17)</f>
        <v>2162.8999999999996</v>
      </c>
      <c r="I18" s="14">
        <f>SUM(I4:I17)</f>
        <v>1100</v>
      </c>
      <c r="J18" s="14">
        <f>SUM(J4:J17)</f>
        <v>46419.3</v>
      </c>
      <c r="K18" s="46">
        <f>SUM(K4:K17)</f>
        <v>11795</v>
      </c>
      <c r="L18" s="7"/>
      <c r="M18" s="7"/>
    </row>
  </sheetData>
  <mergeCells count="2">
    <mergeCell ref="A18:D18"/>
    <mergeCell ref="A1:K1"/>
  </mergeCells>
  <pageMargins left="0.7" right="0.7" top="0.75" bottom="0.75" header="0.3" footer="0.3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Project Budget</vt:lpstr>
      <vt:lpstr>Summary &amp; Contributions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</dc:creator>
  <cp:lastModifiedBy>Katie</cp:lastModifiedBy>
  <cp:lastPrinted>2013-08-05T21:10:25Z</cp:lastPrinted>
  <dcterms:created xsi:type="dcterms:W3CDTF">2013-06-07T18:52:20Z</dcterms:created>
  <dcterms:modified xsi:type="dcterms:W3CDTF">2013-08-05T21:33:36Z</dcterms:modified>
</cp:coreProperties>
</file>