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ta\Documents\Ecological Bathrooms\Monte Grande\"/>
    </mc:Choice>
  </mc:AlternateContent>
  <bookViews>
    <workbookView xWindow="0" yWindow="0" windowWidth="20490" windowHeight="7155"/>
  </bookViews>
  <sheets>
    <sheet name="BañosEcolSanPedroUlt" sheetId="4" r:id="rId1"/>
  </sheets>
  <calcPr calcId="152511"/>
</workbook>
</file>

<file path=xl/calcChain.xml><?xml version="1.0" encoding="utf-8"?>
<calcChain xmlns="http://schemas.openxmlformats.org/spreadsheetml/2006/main">
  <c r="E62" i="4" l="1"/>
  <c r="E61" i="4"/>
  <c r="F41" i="4"/>
  <c r="I4" i="4"/>
  <c r="H4" i="4"/>
  <c r="I10" i="4" l="1"/>
  <c r="D34" i="4"/>
  <c r="F38" i="4"/>
  <c r="G38" i="4" s="1"/>
  <c r="K38" i="4" s="1"/>
  <c r="G43" i="4" l="1"/>
  <c r="K41" i="4"/>
  <c r="G33" i="4"/>
  <c r="F28" i="4"/>
  <c r="G28" i="4" s="1"/>
  <c r="F29" i="4"/>
  <c r="G29" i="4" s="1"/>
  <c r="D27" i="4"/>
  <c r="F27" i="4" s="1"/>
  <c r="G27" i="4" s="1"/>
  <c r="F54" i="4" l="1"/>
  <c r="F53" i="4"/>
  <c r="F52" i="4"/>
  <c r="J51" i="4"/>
  <c r="I51" i="4"/>
  <c r="H51" i="4"/>
  <c r="E50" i="4"/>
  <c r="F50" i="4" s="1"/>
  <c r="G50" i="4" s="1"/>
  <c r="J50" i="4" s="1"/>
  <c r="F49" i="4"/>
  <c r="G49" i="4" s="1"/>
  <c r="J49" i="4" s="1"/>
  <c r="F48" i="4"/>
  <c r="G48" i="4" s="1"/>
  <c r="E47" i="4"/>
  <c r="F47" i="4" s="1"/>
  <c r="G47" i="4" s="1"/>
  <c r="J47" i="4" s="1"/>
  <c r="E46" i="4"/>
  <c r="F46" i="4" s="1"/>
  <c r="I45" i="4"/>
  <c r="H45" i="4"/>
  <c r="F42" i="4"/>
  <c r="G42" i="4" s="1"/>
  <c r="J40" i="4"/>
  <c r="H40" i="4"/>
  <c r="F39" i="4"/>
  <c r="J39" i="4" s="1"/>
  <c r="F37" i="4"/>
  <c r="G37" i="4" s="1"/>
  <c r="F36" i="4"/>
  <c r="G36" i="4" s="1"/>
  <c r="I35" i="4"/>
  <c r="H35" i="4"/>
  <c r="F34" i="4"/>
  <c r="G34" i="4" s="1"/>
  <c r="I34" i="4" s="1"/>
  <c r="I30" i="4" s="1"/>
  <c r="F32" i="4"/>
  <c r="G32" i="4" s="1"/>
  <c r="F31" i="4"/>
  <c r="G31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44" i="4"/>
  <c r="K44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J10" i="4" s="1"/>
  <c r="F9" i="4"/>
  <c r="G9" i="4" s="1"/>
  <c r="H8" i="4"/>
  <c r="K36" i="4" l="1"/>
  <c r="G35" i="4"/>
  <c r="J35" i="4"/>
  <c r="K30" i="4"/>
  <c r="K12" i="4"/>
  <c r="J12" i="4"/>
  <c r="K16" i="4"/>
  <c r="J16" i="4"/>
  <c r="K9" i="4"/>
  <c r="J9" i="4"/>
  <c r="K11" i="4"/>
  <c r="J11" i="4"/>
  <c r="K13" i="4"/>
  <c r="J13" i="4"/>
  <c r="K15" i="4"/>
  <c r="J15" i="4"/>
  <c r="K17" i="4"/>
  <c r="J17" i="4"/>
  <c r="K19" i="4"/>
  <c r="J19" i="4"/>
  <c r="K20" i="4"/>
  <c r="J20" i="4"/>
  <c r="K22" i="4"/>
  <c r="J22" i="4"/>
  <c r="K24" i="4"/>
  <c r="J24" i="4"/>
  <c r="K26" i="4"/>
  <c r="J26" i="4"/>
  <c r="K14" i="4"/>
  <c r="J14" i="4"/>
  <c r="K18" i="4"/>
  <c r="J18" i="4"/>
  <c r="K21" i="4"/>
  <c r="J21" i="4"/>
  <c r="K23" i="4"/>
  <c r="J23" i="4"/>
  <c r="K25" i="4"/>
  <c r="J25" i="4"/>
  <c r="F8" i="4"/>
  <c r="F30" i="4"/>
  <c r="I8" i="4"/>
  <c r="F35" i="4"/>
  <c r="H31" i="4"/>
  <c r="G30" i="4"/>
  <c r="G46" i="4"/>
  <c r="J45" i="4" s="1"/>
  <c r="F45" i="4"/>
  <c r="G8" i="4"/>
  <c r="J30" i="4"/>
  <c r="F51" i="4"/>
  <c r="J8" i="4" l="1"/>
  <c r="M26" i="4" s="1"/>
  <c r="F40" i="4"/>
  <c r="F55" i="4" s="1"/>
  <c r="K35" i="4"/>
  <c r="K8" i="4"/>
  <c r="K51" i="4"/>
  <c r="H30" i="4"/>
  <c r="H55" i="4" s="1"/>
  <c r="D61" i="4" s="1"/>
  <c r="I40" i="4"/>
  <c r="I55" i="4" s="1"/>
  <c r="G40" i="4"/>
  <c r="G45" i="4"/>
  <c r="K45" i="4"/>
  <c r="J55" i="4"/>
  <c r="K40" i="4"/>
  <c r="G55" i="4" l="1"/>
  <c r="D63" i="4"/>
  <c r="E63" i="4" s="1"/>
  <c r="J57" i="4"/>
  <c r="J58" i="4" s="1"/>
  <c r="I57" i="4"/>
  <c r="I58" i="4" s="1"/>
  <c r="D62" i="4"/>
  <c r="K55" i="4"/>
  <c r="D64" i="4" s="1"/>
  <c r="E64" i="4" s="1"/>
  <c r="H56" i="4"/>
  <c r="H3" i="4"/>
  <c r="I56" i="4"/>
  <c r="I3" i="4"/>
  <c r="F56" i="4"/>
  <c r="J56" i="4"/>
  <c r="J3" i="4"/>
  <c r="J4" i="4" s="1"/>
  <c r="K57" i="4" l="1"/>
  <c r="K58" i="4" s="1"/>
  <c r="G56" i="4"/>
  <c r="K56" i="4" l="1"/>
  <c r="K3" i="4"/>
  <c r="K4" i="4" s="1"/>
</calcChain>
</file>

<file path=xl/sharedStrings.xml><?xml version="1.0" encoding="utf-8"?>
<sst xmlns="http://schemas.openxmlformats.org/spreadsheetml/2006/main" count="120" uniqueCount="87">
  <si>
    <t>DISTRIBUCION DE CONTRIBUCIONES</t>
  </si>
  <si>
    <t xml:space="preserve"> BS.</t>
  </si>
  <si>
    <t>m3</t>
  </si>
  <si>
    <t>kg</t>
  </si>
  <si>
    <t>manual</t>
  </si>
  <si>
    <t>t.c.</t>
  </si>
  <si>
    <t>m2</t>
  </si>
  <si>
    <t xml:space="preserve"> </t>
  </si>
  <si>
    <t>Bs.</t>
  </si>
  <si>
    <t>$us.</t>
  </si>
  <si>
    <t>Unit</t>
  </si>
  <si>
    <t>Cost per Unit</t>
  </si>
  <si>
    <t>BS</t>
  </si>
  <si>
    <t>Quantity</t>
  </si>
  <si>
    <t>Cost for 1 Latrine</t>
  </si>
  <si>
    <t>Cost for</t>
  </si>
  <si>
    <t>Latrines</t>
  </si>
  <si>
    <t>Community</t>
  </si>
  <si>
    <t>Municipality</t>
  </si>
  <si>
    <t>Etta Projects</t>
  </si>
  <si>
    <t>Ecological Latrines in San Pedro</t>
  </si>
  <si>
    <t>Description</t>
  </si>
  <si>
    <t>Line Item</t>
  </si>
  <si>
    <t>Construction Materials</t>
  </si>
  <si>
    <t>Labor</t>
  </si>
  <si>
    <t>Professional Services</t>
  </si>
  <si>
    <t>Transportation</t>
  </si>
  <si>
    <t>Project Training</t>
  </si>
  <si>
    <t>Administration</t>
  </si>
  <si>
    <t>TOTAL in BS (cash + in-kind)</t>
  </si>
  <si>
    <t>TOTAL in $U$ (cash + in-kind)</t>
  </si>
  <si>
    <t>TOTAL in BS (cash)</t>
  </si>
  <si>
    <t>TOTAL in $U$ (cash)</t>
  </si>
  <si>
    <t>Community Cash Contribution</t>
  </si>
  <si>
    <t>Community in-kind Contribution</t>
  </si>
  <si>
    <t>Contribution from Municipality of San Pedro</t>
  </si>
  <si>
    <t>Grant Request</t>
  </si>
  <si>
    <t>Monthly</t>
  </si>
  <si>
    <t>Visits</t>
  </si>
  <si>
    <t>Bag</t>
  </si>
  <si>
    <t>Pcs</t>
  </si>
  <si>
    <t>Liters</t>
  </si>
  <si>
    <t>Part</t>
  </si>
  <si>
    <t>Bars</t>
  </si>
  <si>
    <t>Global</t>
  </si>
  <si>
    <t>Cement</t>
  </si>
  <si>
    <t>Iron rods (FE 1/4)</t>
  </si>
  <si>
    <t>Fine Sand</t>
  </si>
  <si>
    <t>Sand</t>
  </si>
  <si>
    <t>Gravel</t>
  </si>
  <si>
    <t>4" PVC Tubes</t>
  </si>
  <si>
    <t>4" PVC Elbows</t>
  </si>
  <si>
    <t>4" PVC Ts</t>
  </si>
  <si>
    <t>Milimeter mesh quarter</t>
  </si>
  <si>
    <t>4 meters de 1.1/2 PVC</t>
  </si>
  <si>
    <t>1.1/2 PVC Elbow</t>
  </si>
  <si>
    <t>1.1/2 PVC T</t>
  </si>
  <si>
    <t>Glue</t>
  </si>
  <si>
    <t>Toilet Lids</t>
  </si>
  <si>
    <t>Waterproof Material</t>
  </si>
  <si>
    <t>Adobe Brick</t>
  </si>
  <si>
    <t>Wire</t>
  </si>
  <si>
    <t>Molds for Latrine</t>
  </si>
  <si>
    <t>Molds for Latrine Cover</t>
  </si>
  <si>
    <t>Various tools</t>
  </si>
  <si>
    <t>Community Assistants</t>
  </si>
  <si>
    <t>Bricklayers</t>
  </si>
  <si>
    <t>Roofing Materials</t>
  </si>
  <si>
    <t>Technical Assistance</t>
  </si>
  <si>
    <t>Community Sanitation Promoters (Stipend)</t>
  </si>
  <si>
    <t>Construction materials to San Pedro</t>
  </si>
  <si>
    <t>Plumbing supplies to San Pedro</t>
  </si>
  <si>
    <t>Ecological Latrines to San Pedro</t>
  </si>
  <si>
    <t>Etta Projects perssonnel transportation</t>
  </si>
  <si>
    <t>Training manuals</t>
  </si>
  <si>
    <t>Educational hand-outs</t>
  </si>
  <si>
    <t>Posters for each family</t>
  </si>
  <si>
    <t>educational brochures</t>
  </si>
  <si>
    <t>Colored pencils, pencisl, notebooks, folders, erasers, tape, batteries, flashlights</t>
  </si>
  <si>
    <t>Paper and ink</t>
  </si>
  <si>
    <t>Digital camera (project %)</t>
  </si>
  <si>
    <t>Photocopies</t>
  </si>
  <si>
    <t>In-Kind</t>
  </si>
  <si>
    <t>Ecological  Double-Holed Toilet</t>
  </si>
  <si>
    <t>Construction Materials for latrine walls</t>
  </si>
  <si>
    <t>Project Promoter (5 visits)- Municipality</t>
  </si>
  <si>
    <t>M&amp;E Specialist (stipend and food)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</si>
</sst>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8"/>
      <color theme="1"/>
      <name val="Arial"/>
      <family val="2"/>
    </font>
    <font>
      <sz val="14"/>
      <color rgb="FF0070C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3">
    <xf numFmtId="0" fontId="0" fillId="0" borderId="0" xfId="0"/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4" fillId="2" borderId="9" xfId="0" applyFont="1" applyFill="1" applyBorder="1" applyAlignment="1">
      <alignment horizontal="center"/>
    </xf>
    <xf numFmtId="0" fontId="2" fillId="2" borderId="11" xfId="0" applyFont="1" applyFill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25" xfId="0" applyFont="1" applyFill="1" applyBorder="1"/>
    <xf numFmtId="0" fontId="5" fillId="2" borderId="26" xfId="0" applyFont="1" applyFill="1" applyBorder="1"/>
    <xf numFmtId="0" fontId="5" fillId="2" borderId="26" xfId="0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9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5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5" fillId="0" borderId="5" xfId="0" applyFont="1" applyBorder="1"/>
    <xf numFmtId="0" fontId="6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2" fontId="7" fillId="0" borderId="1" xfId="0" applyNumberFormat="1" applyFont="1" applyBorder="1" applyAlignment="1">
      <alignment horizont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2" fontId="5" fillId="3" borderId="3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44" fontId="0" fillId="0" borderId="1" xfId="1" applyFont="1" applyBorder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90" zoomScaleNormal="90" workbookViewId="0">
      <pane xSplit="6" ySplit="8" topLeftCell="G53" activePane="bottomRight" state="frozen"/>
      <selection pane="topRight" activeCell="G1" sqref="G1"/>
      <selection pane="bottomLeft" activeCell="A9" sqref="A9"/>
      <selection pane="bottomRight" activeCell="G69" sqref="G69"/>
    </sheetView>
  </sheetViews>
  <sheetFormatPr defaultColWidth="11.42578125" defaultRowHeight="15" x14ac:dyDescent="0.25"/>
  <cols>
    <col min="1" max="1" width="7.28515625" customWidth="1"/>
    <col min="2" max="2" width="31.7109375" customWidth="1"/>
    <col min="3" max="3" width="9.140625" customWidth="1"/>
    <col min="5" max="5" width="13.42578125" customWidth="1"/>
    <col min="6" max="6" width="11.7109375" customWidth="1"/>
    <col min="7" max="7" width="12.5703125" bestFit="1" customWidth="1"/>
    <col min="12" max="13" width="11.85546875" bestFit="1" customWidth="1"/>
    <col min="16" max="16" width="11.85546875" bestFit="1" customWidth="1"/>
  </cols>
  <sheetData>
    <row r="1" spans="1:17" x14ac:dyDescent="0.25">
      <c r="L1" s="72"/>
      <c r="M1" s="72"/>
      <c r="N1" s="72"/>
    </row>
    <row r="2" spans="1:17" ht="21" x14ac:dyDescent="0.35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72"/>
      <c r="M2" s="72"/>
      <c r="N2" s="72"/>
    </row>
    <row r="3" spans="1:17" x14ac:dyDescent="0.25">
      <c r="G3" t="s">
        <v>8</v>
      </c>
      <c r="H3" s="1">
        <f>+H55</f>
        <v>13680</v>
      </c>
      <c r="I3" s="1">
        <f t="shared" ref="I3:K3" si="0">+I55</f>
        <v>14400</v>
      </c>
      <c r="J3" s="1">
        <f t="shared" si="0"/>
        <v>50740.775999999998</v>
      </c>
      <c r="K3" s="75">
        <f t="shared" si="0"/>
        <v>48050.983999999997</v>
      </c>
      <c r="L3" s="73"/>
      <c r="M3" s="72"/>
      <c r="N3" s="72"/>
    </row>
    <row r="4" spans="1:17" ht="15.75" thickBot="1" x14ac:dyDescent="0.3">
      <c r="G4" t="s">
        <v>9</v>
      </c>
      <c r="H4" s="71">
        <f>H3/6.85</f>
        <v>1997.080291970803</v>
      </c>
      <c r="I4" s="71">
        <f>I3/6.85</f>
        <v>2102.1897810218979</v>
      </c>
      <c r="J4" s="71">
        <f>J3/6.85</f>
        <v>7407.4125547445256</v>
      </c>
      <c r="K4" s="71">
        <f>K3/6.85</f>
        <v>7014.7421897810218</v>
      </c>
      <c r="L4" s="73"/>
      <c r="M4" s="73"/>
      <c r="N4" s="72"/>
    </row>
    <row r="5" spans="1:17" ht="15.75" thickBot="1" x14ac:dyDescent="0.3">
      <c r="A5" s="96" t="s">
        <v>22</v>
      </c>
      <c r="B5" s="96" t="s">
        <v>21</v>
      </c>
      <c r="C5" s="96" t="s">
        <v>10</v>
      </c>
      <c r="D5" s="3" t="s">
        <v>11</v>
      </c>
      <c r="E5" s="96" t="s">
        <v>13</v>
      </c>
      <c r="F5" s="96" t="s">
        <v>14</v>
      </c>
      <c r="G5" s="4" t="s">
        <v>15</v>
      </c>
      <c r="H5" s="99" t="s">
        <v>0</v>
      </c>
      <c r="I5" s="100"/>
      <c r="J5" s="100"/>
      <c r="K5" s="100"/>
      <c r="L5" s="73"/>
      <c r="M5" s="73"/>
      <c r="N5" s="72"/>
    </row>
    <row r="6" spans="1:17" ht="19.5" thickBot="1" x14ac:dyDescent="0.35">
      <c r="A6" s="97"/>
      <c r="B6" s="97"/>
      <c r="C6" s="97"/>
      <c r="D6" s="5" t="s">
        <v>12</v>
      </c>
      <c r="E6" s="97"/>
      <c r="F6" s="97"/>
      <c r="G6" s="6">
        <v>24</v>
      </c>
      <c r="H6" s="7" t="s">
        <v>17</v>
      </c>
      <c r="I6" s="5" t="s">
        <v>17</v>
      </c>
      <c r="J6" s="96" t="s">
        <v>18</v>
      </c>
      <c r="K6" s="101" t="s">
        <v>19</v>
      </c>
      <c r="L6" s="72"/>
      <c r="M6" s="72"/>
      <c r="N6" s="72"/>
    </row>
    <row r="7" spans="1:17" ht="15.75" thickBot="1" x14ac:dyDescent="0.3">
      <c r="A7" s="98"/>
      <c r="B7" s="97"/>
      <c r="C7" s="97"/>
      <c r="D7" s="8"/>
      <c r="E7" s="97"/>
      <c r="F7" s="97"/>
      <c r="G7" s="94" t="s">
        <v>16</v>
      </c>
      <c r="H7" s="7" t="s">
        <v>82</v>
      </c>
      <c r="I7" s="5" t="s">
        <v>1</v>
      </c>
      <c r="J7" s="97"/>
      <c r="K7" s="102"/>
      <c r="L7" s="72"/>
      <c r="M7" s="72"/>
      <c r="N7" s="72"/>
    </row>
    <row r="8" spans="1:17" ht="15.75" thickBot="1" x14ac:dyDescent="0.3">
      <c r="A8" s="9">
        <v>100</v>
      </c>
      <c r="B8" s="10" t="s">
        <v>23</v>
      </c>
      <c r="C8" s="11"/>
      <c r="D8" s="12"/>
      <c r="E8" s="12"/>
      <c r="F8" s="13">
        <f t="shared" ref="F8:K8" si="1">SUM(F9:F26)</f>
        <v>1752.2899999999997</v>
      </c>
      <c r="G8" s="13">
        <f t="shared" si="1"/>
        <v>42054.960000000006</v>
      </c>
      <c r="H8" s="13">
        <f t="shared" si="1"/>
        <v>0</v>
      </c>
      <c r="I8" s="13">
        <f t="shared" si="1"/>
        <v>4080</v>
      </c>
      <c r="J8" s="13">
        <f>SUM(J13:J29)</f>
        <v>20862.975999999999</v>
      </c>
      <c r="K8" s="76">
        <f t="shared" si="1"/>
        <v>12453.984</v>
      </c>
      <c r="L8" s="73"/>
      <c r="M8" s="72"/>
      <c r="N8" s="72"/>
      <c r="O8" s="65"/>
      <c r="P8" s="65"/>
      <c r="Q8" s="65"/>
    </row>
    <row r="9" spans="1:17" x14ac:dyDescent="0.25">
      <c r="A9" s="14">
        <v>101</v>
      </c>
      <c r="B9" s="56" t="s">
        <v>46</v>
      </c>
      <c r="C9" s="59" t="s">
        <v>43</v>
      </c>
      <c r="D9" s="17">
        <v>26</v>
      </c>
      <c r="E9" s="17">
        <v>3.75</v>
      </c>
      <c r="F9" s="60">
        <f>+D9*E9</f>
        <v>97.5</v>
      </c>
      <c r="G9" s="60">
        <f t="shared" ref="G9:G26" si="2">+F9*$G$6</f>
        <v>2340</v>
      </c>
      <c r="H9" s="59"/>
      <c r="I9" s="59"/>
      <c r="J9" s="60">
        <f>G9*60%</f>
        <v>1404</v>
      </c>
      <c r="K9" s="77">
        <f>+G9*40%</f>
        <v>936</v>
      </c>
      <c r="L9" s="73"/>
      <c r="M9" s="73"/>
      <c r="N9" s="72"/>
      <c r="O9" s="65"/>
      <c r="P9" s="65"/>
      <c r="Q9" s="65"/>
    </row>
    <row r="10" spans="1:17" x14ac:dyDescent="0.25">
      <c r="A10" s="18">
        <v>102</v>
      </c>
      <c r="B10" s="56" t="s">
        <v>45</v>
      </c>
      <c r="C10" s="57" t="s">
        <v>39</v>
      </c>
      <c r="D10" s="20">
        <v>65</v>
      </c>
      <c r="E10" s="20">
        <v>7</v>
      </c>
      <c r="F10" s="58">
        <f>+D10*E10</f>
        <v>455</v>
      </c>
      <c r="G10" s="58">
        <f t="shared" si="2"/>
        <v>10920</v>
      </c>
      <c r="H10" s="59"/>
      <c r="I10" s="60">
        <f>170*24</f>
        <v>4080</v>
      </c>
      <c r="J10" s="60">
        <f>G10-I10</f>
        <v>6840</v>
      </c>
      <c r="K10" s="77">
        <v>0</v>
      </c>
      <c r="L10" s="73"/>
      <c r="M10" s="73"/>
      <c r="N10" s="72"/>
      <c r="O10" s="65"/>
      <c r="P10" s="65"/>
      <c r="Q10" s="65"/>
    </row>
    <row r="11" spans="1:17" x14ac:dyDescent="0.25">
      <c r="A11" s="18">
        <v>103</v>
      </c>
      <c r="B11" s="56" t="s">
        <v>48</v>
      </c>
      <c r="C11" s="57" t="s">
        <v>2</v>
      </c>
      <c r="D11" s="20">
        <v>130</v>
      </c>
      <c r="E11" s="20">
        <v>0.5</v>
      </c>
      <c r="F11" s="58">
        <f t="shared" ref="F11:F29" si="3">+D11*E11</f>
        <v>65</v>
      </c>
      <c r="G11" s="58">
        <f t="shared" si="2"/>
        <v>1560</v>
      </c>
      <c r="H11" s="59"/>
      <c r="I11" s="59"/>
      <c r="J11" s="60">
        <f t="shared" ref="J11:J26" si="4">G11*60%</f>
        <v>936</v>
      </c>
      <c r="K11" s="77">
        <f t="shared" ref="K11:K26" si="5">+G11*40%</f>
        <v>624</v>
      </c>
      <c r="L11" s="73"/>
      <c r="M11" s="73"/>
      <c r="N11" s="74"/>
      <c r="O11" s="65"/>
      <c r="P11" s="65"/>
      <c r="Q11" s="65"/>
    </row>
    <row r="12" spans="1:17" x14ac:dyDescent="0.25">
      <c r="A12" s="18">
        <v>104</v>
      </c>
      <c r="B12" s="56" t="s">
        <v>49</v>
      </c>
      <c r="C12" s="57" t="s">
        <v>2</v>
      </c>
      <c r="D12" s="55">
        <v>240</v>
      </c>
      <c r="E12" s="20">
        <v>0.5</v>
      </c>
      <c r="F12" s="58">
        <f t="shared" si="3"/>
        <v>120</v>
      </c>
      <c r="G12" s="58">
        <f t="shared" si="2"/>
        <v>2880</v>
      </c>
      <c r="H12" s="59"/>
      <c r="I12" s="59"/>
      <c r="J12" s="60">
        <f t="shared" si="4"/>
        <v>1728</v>
      </c>
      <c r="K12" s="77">
        <f t="shared" si="5"/>
        <v>1152</v>
      </c>
      <c r="L12" s="73"/>
      <c r="M12" s="73"/>
      <c r="N12" s="74"/>
      <c r="O12" s="66"/>
      <c r="P12" s="65"/>
      <c r="Q12" s="65"/>
    </row>
    <row r="13" spans="1:17" x14ac:dyDescent="0.25">
      <c r="A13" s="18">
        <v>105</v>
      </c>
      <c r="B13" s="56" t="s">
        <v>47</v>
      </c>
      <c r="C13" s="57" t="s">
        <v>2</v>
      </c>
      <c r="D13" s="20">
        <v>70</v>
      </c>
      <c r="E13" s="20">
        <v>0.5</v>
      </c>
      <c r="F13" s="58">
        <f t="shared" si="3"/>
        <v>35</v>
      </c>
      <c r="G13" s="58">
        <f t="shared" si="2"/>
        <v>840</v>
      </c>
      <c r="H13" s="59"/>
      <c r="I13" s="60" t="s">
        <v>7</v>
      </c>
      <c r="J13" s="60">
        <f t="shared" si="4"/>
        <v>504</v>
      </c>
      <c r="K13" s="77">
        <f t="shared" si="5"/>
        <v>336</v>
      </c>
      <c r="L13" s="73"/>
      <c r="M13" s="73"/>
      <c r="N13" s="74"/>
      <c r="O13" s="66"/>
      <c r="P13" s="65"/>
      <c r="Q13" s="65"/>
    </row>
    <row r="14" spans="1:17" x14ac:dyDescent="0.25">
      <c r="A14" s="18">
        <v>106</v>
      </c>
      <c r="B14" s="56" t="s">
        <v>50</v>
      </c>
      <c r="C14" s="57" t="s">
        <v>40</v>
      </c>
      <c r="D14" s="20">
        <v>65</v>
      </c>
      <c r="E14" s="20">
        <v>2</v>
      </c>
      <c r="F14" s="58">
        <f t="shared" si="3"/>
        <v>130</v>
      </c>
      <c r="G14" s="58">
        <f t="shared" si="2"/>
        <v>3120</v>
      </c>
      <c r="H14" s="59"/>
      <c r="I14" s="59"/>
      <c r="J14" s="60">
        <f t="shared" si="4"/>
        <v>1872</v>
      </c>
      <c r="K14" s="77">
        <f t="shared" si="5"/>
        <v>1248</v>
      </c>
      <c r="L14" s="73"/>
      <c r="M14" s="73"/>
      <c r="N14" s="74"/>
      <c r="O14" s="66"/>
      <c r="P14" s="65"/>
      <c r="Q14" s="65"/>
    </row>
    <row r="15" spans="1:17" x14ac:dyDescent="0.25">
      <c r="A15" s="18">
        <v>107</v>
      </c>
      <c r="B15" s="56" t="s">
        <v>51</v>
      </c>
      <c r="C15" s="57" t="s">
        <v>40</v>
      </c>
      <c r="D15" s="20">
        <v>15</v>
      </c>
      <c r="E15" s="20">
        <v>2</v>
      </c>
      <c r="F15" s="20">
        <f t="shared" si="3"/>
        <v>30</v>
      </c>
      <c r="G15" s="20">
        <f t="shared" si="2"/>
        <v>720</v>
      </c>
      <c r="H15" s="16"/>
      <c r="I15" s="16"/>
      <c r="J15" s="60">
        <f t="shared" si="4"/>
        <v>432</v>
      </c>
      <c r="K15" s="77">
        <f t="shared" si="5"/>
        <v>288</v>
      </c>
      <c r="L15" s="73"/>
      <c r="M15" s="73"/>
      <c r="N15" s="72"/>
      <c r="O15" s="65"/>
      <c r="P15" s="65"/>
      <c r="Q15" s="65"/>
    </row>
    <row r="16" spans="1:17" x14ac:dyDescent="0.25">
      <c r="A16" s="18">
        <v>108</v>
      </c>
      <c r="B16" s="56" t="s">
        <v>52</v>
      </c>
      <c r="C16" s="57" t="s">
        <v>40</v>
      </c>
      <c r="D16" s="20">
        <v>15</v>
      </c>
      <c r="E16" s="20">
        <v>2</v>
      </c>
      <c r="F16" s="20">
        <f t="shared" si="3"/>
        <v>30</v>
      </c>
      <c r="G16" s="20">
        <f t="shared" si="2"/>
        <v>720</v>
      </c>
      <c r="H16" s="16"/>
      <c r="I16" s="16"/>
      <c r="J16" s="60">
        <f t="shared" si="4"/>
        <v>432</v>
      </c>
      <c r="K16" s="77">
        <f t="shared" si="5"/>
        <v>288</v>
      </c>
      <c r="L16" s="73"/>
      <c r="M16" s="73"/>
      <c r="N16" s="72"/>
      <c r="O16" s="65"/>
      <c r="P16" s="65"/>
      <c r="Q16" s="65"/>
    </row>
    <row r="17" spans="1:17" x14ac:dyDescent="0.25">
      <c r="A17" s="18">
        <v>109</v>
      </c>
      <c r="B17" s="56" t="s">
        <v>53</v>
      </c>
      <c r="C17" s="57" t="s">
        <v>6</v>
      </c>
      <c r="D17" s="20">
        <v>22</v>
      </c>
      <c r="E17" s="20">
        <v>0.3</v>
      </c>
      <c r="F17" s="20">
        <f t="shared" si="3"/>
        <v>6.6</v>
      </c>
      <c r="G17" s="20">
        <f t="shared" si="2"/>
        <v>158.39999999999998</v>
      </c>
      <c r="H17" s="16"/>
      <c r="I17" s="16"/>
      <c r="J17" s="60">
        <f t="shared" si="4"/>
        <v>95.039999999999978</v>
      </c>
      <c r="K17" s="77">
        <f t="shared" si="5"/>
        <v>63.359999999999992</v>
      </c>
      <c r="L17" s="73"/>
      <c r="M17" s="73"/>
      <c r="N17" s="72"/>
      <c r="O17" s="65"/>
      <c r="P17" s="65"/>
      <c r="Q17" s="65"/>
    </row>
    <row r="18" spans="1:17" x14ac:dyDescent="0.25">
      <c r="A18" s="18">
        <v>110</v>
      </c>
      <c r="B18" s="56" t="s">
        <v>54</v>
      </c>
      <c r="C18" s="57" t="s">
        <v>40</v>
      </c>
      <c r="D18" s="58">
        <v>37</v>
      </c>
      <c r="E18" s="20">
        <v>2</v>
      </c>
      <c r="F18" s="58">
        <f t="shared" si="3"/>
        <v>74</v>
      </c>
      <c r="G18" s="58">
        <f t="shared" si="2"/>
        <v>1776</v>
      </c>
      <c r="H18" s="59"/>
      <c r="I18" s="60"/>
      <c r="J18" s="60">
        <f t="shared" si="4"/>
        <v>1065.5999999999999</v>
      </c>
      <c r="K18" s="77">
        <f t="shared" si="5"/>
        <v>710.40000000000009</v>
      </c>
      <c r="L18" s="73"/>
      <c r="M18" s="73"/>
      <c r="N18" s="72"/>
      <c r="O18" s="65"/>
      <c r="P18" s="65"/>
      <c r="Q18" s="65"/>
    </row>
    <row r="19" spans="1:17" x14ac:dyDescent="0.25">
      <c r="A19" s="18">
        <v>111</v>
      </c>
      <c r="B19" s="56" t="s">
        <v>55</v>
      </c>
      <c r="C19" s="57" t="s">
        <v>40</v>
      </c>
      <c r="D19" s="20">
        <v>8</v>
      </c>
      <c r="E19" s="20">
        <v>4</v>
      </c>
      <c r="F19" s="20">
        <f t="shared" si="3"/>
        <v>32</v>
      </c>
      <c r="G19" s="20">
        <f t="shared" si="2"/>
        <v>768</v>
      </c>
      <c r="H19" s="16"/>
      <c r="I19" s="17"/>
      <c r="J19" s="60">
        <f t="shared" si="4"/>
        <v>460.79999999999995</v>
      </c>
      <c r="K19" s="77">
        <f t="shared" si="5"/>
        <v>307.20000000000005</v>
      </c>
      <c r="L19" s="73"/>
      <c r="M19" s="73"/>
      <c r="N19" s="72"/>
      <c r="O19" s="65"/>
      <c r="P19" s="65"/>
      <c r="Q19" s="65"/>
    </row>
    <row r="20" spans="1:17" x14ac:dyDescent="0.25">
      <c r="A20" s="18">
        <v>112</v>
      </c>
      <c r="B20" s="56" t="s">
        <v>56</v>
      </c>
      <c r="C20" s="57" t="s">
        <v>40</v>
      </c>
      <c r="D20" s="20">
        <v>8</v>
      </c>
      <c r="E20" s="20">
        <v>1</v>
      </c>
      <c r="F20" s="20">
        <f t="shared" si="3"/>
        <v>8</v>
      </c>
      <c r="G20" s="20">
        <f t="shared" si="2"/>
        <v>192</v>
      </c>
      <c r="H20" s="16"/>
      <c r="I20" s="17"/>
      <c r="J20" s="60">
        <f t="shared" si="4"/>
        <v>115.19999999999999</v>
      </c>
      <c r="K20" s="77">
        <f t="shared" si="5"/>
        <v>76.800000000000011</v>
      </c>
      <c r="L20" s="73"/>
      <c r="M20" s="73"/>
      <c r="N20" s="72"/>
      <c r="O20" s="65"/>
      <c r="P20" s="65"/>
      <c r="Q20" s="65"/>
    </row>
    <row r="21" spans="1:17" x14ac:dyDescent="0.25">
      <c r="A21" s="18">
        <v>113</v>
      </c>
      <c r="B21" s="56" t="s">
        <v>57</v>
      </c>
      <c r="C21" s="57" t="s">
        <v>41</v>
      </c>
      <c r="D21" s="20">
        <v>150</v>
      </c>
      <c r="E21" s="20">
        <v>2.9000000000000001E-2</v>
      </c>
      <c r="F21" s="20">
        <f t="shared" si="3"/>
        <v>4.3500000000000005</v>
      </c>
      <c r="G21" s="20">
        <f t="shared" si="2"/>
        <v>104.4</v>
      </c>
      <c r="H21" s="16"/>
      <c r="I21" s="16"/>
      <c r="J21" s="60">
        <f t="shared" si="4"/>
        <v>62.64</v>
      </c>
      <c r="K21" s="77">
        <f t="shared" si="5"/>
        <v>41.760000000000005</v>
      </c>
      <c r="L21" s="73"/>
      <c r="M21" s="73"/>
      <c r="N21" s="72"/>
      <c r="O21" s="65"/>
      <c r="P21" s="65"/>
      <c r="Q21" s="65"/>
    </row>
    <row r="22" spans="1:17" x14ac:dyDescent="0.25">
      <c r="A22" s="18">
        <v>114</v>
      </c>
      <c r="B22" s="56" t="s">
        <v>58</v>
      </c>
      <c r="C22" s="57" t="s">
        <v>40</v>
      </c>
      <c r="D22" s="20">
        <v>65</v>
      </c>
      <c r="E22" s="20">
        <v>1</v>
      </c>
      <c r="F22" s="20">
        <f t="shared" si="3"/>
        <v>65</v>
      </c>
      <c r="G22" s="20">
        <f t="shared" si="2"/>
        <v>1560</v>
      </c>
      <c r="H22" s="16"/>
      <c r="I22" s="17" t="s">
        <v>7</v>
      </c>
      <c r="J22" s="60">
        <f t="shared" si="4"/>
        <v>936</v>
      </c>
      <c r="K22" s="77">
        <f t="shared" si="5"/>
        <v>624</v>
      </c>
      <c r="L22" s="73"/>
      <c r="M22" s="73"/>
      <c r="N22" s="72"/>
      <c r="O22" s="65"/>
      <c r="P22" s="65"/>
      <c r="Q22" s="65"/>
    </row>
    <row r="23" spans="1:17" x14ac:dyDescent="0.25">
      <c r="A23" s="18">
        <v>115</v>
      </c>
      <c r="B23" s="56" t="s">
        <v>59</v>
      </c>
      <c r="C23" s="57" t="s">
        <v>41</v>
      </c>
      <c r="D23" s="20">
        <v>12</v>
      </c>
      <c r="E23" s="20">
        <v>0.56999999999999995</v>
      </c>
      <c r="F23" s="20">
        <f t="shared" si="3"/>
        <v>6.84</v>
      </c>
      <c r="G23" s="20">
        <f t="shared" si="2"/>
        <v>164.16</v>
      </c>
      <c r="H23" s="16"/>
      <c r="I23" s="16"/>
      <c r="J23" s="60">
        <f t="shared" si="4"/>
        <v>98.495999999999995</v>
      </c>
      <c r="K23" s="77">
        <f t="shared" si="5"/>
        <v>65.664000000000001</v>
      </c>
      <c r="L23" s="73"/>
      <c r="M23" s="73"/>
      <c r="N23" s="72"/>
      <c r="O23" s="66"/>
      <c r="P23" s="66"/>
      <c r="Q23" s="65"/>
    </row>
    <row r="24" spans="1:17" x14ac:dyDescent="0.25">
      <c r="A24" s="18">
        <v>116</v>
      </c>
      <c r="B24" s="56" t="s">
        <v>60</v>
      </c>
      <c r="C24" s="57" t="s">
        <v>40</v>
      </c>
      <c r="D24" s="20">
        <v>0.65</v>
      </c>
      <c r="E24" s="20">
        <v>270</v>
      </c>
      <c r="F24" s="20">
        <f t="shared" si="3"/>
        <v>175.5</v>
      </c>
      <c r="G24" s="20">
        <f t="shared" si="2"/>
        <v>4212</v>
      </c>
      <c r="H24" s="16"/>
      <c r="I24" s="16"/>
      <c r="J24" s="60">
        <f t="shared" si="4"/>
        <v>2527.1999999999998</v>
      </c>
      <c r="K24" s="77">
        <f t="shared" si="5"/>
        <v>1684.8000000000002</v>
      </c>
      <c r="L24" s="73"/>
      <c r="M24" s="73"/>
      <c r="N24" s="72"/>
      <c r="O24" s="90"/>
      <c r="P24" s="66"/>
      <c r="Q24" s="65"/>
    </row>
    <row r="25" spans="1:17" x14ac:dyDescent="0.25">
      <c r="A25" s="61">
        <v>117</v>
      </c>
      <c r="B25" s="56" t="s">
        <v>61</v>
      </c>
      <c r="C25" s="57" t="s">
        <v>3</v>
      </c>
      <c r="D25" s="58">
        <v>15</v>
      </c>
      <c r="E25" s="58">
        <v>0.5</v>
      </c>
      <c r="F25" s="58">
        <f t="shared" si="3"/>
        <v>7.5</v>
      </c>
      <c r="G25" s="58">
        <f t="shared" si="2"/>
        <v>180</v>
      </c>
      <c r="H25" s="59"/>
      <c r="I25" s="59"/>
      <c r="J25" s="60">
        <f t="shared" si="4"/>
        <v>108</v>
      </c>
      <c r="K25" s="77">
        <f t="shared" si="5"/>
        <v>72</v>
      </c>
      <c r="L25" s="73"/>
      <c r="M25" s="73"/>
      <c r="N25" s="72"/>
    </row>
    <row r="26" spans="1:17" x14ac:dyDescent="0.25">
      <c r="A26" s="61">
        <v>118</v>
      </c>
      <c r="B26" s="56" t="s">
        <v>83</v>
      </c>
      <c r="C26" s="57" t="s">
        <v>40</v>
      </c>
      <c r="D26" s="58">
        <v>410</v>
      </c>
      <c r="E26" s="58">
        <v>1</v>
      </c>
      <c r="F26" s="58">
        <f t="shared" si="3"/>
        <v>410</v>
      </c>
      <c r="G26" s="58">
        <f t="shared" si="2"/>
        <v>9840</v>
      </c>
      <c r="H26" s="59"/>
      <c r="I26" s="59"/>
      <c r="J26" s="60">
        <f t="shared" si="4"/>
        <v>5904</v>
      </c>
      <c r="K26" s="77">
        <f t="shared" si="5"/>
        <v>3936</v>
      </c>
      <c r="L26" s="73"/>
      <c r="M26" s="73">
        <f>J8+J30+J40</f>
        <v>44062.975999999995</v>
      </c>
      <c r="N26" s="72"/>
    </row>
    <row r="27" spans="1:17" x14ac:dyDescent="0.25">
      <c r="A27" s="91">
        <v>125</v>
      </c>
      <c r="B27" s="92" t="s">
        <v>62</v>
      </c>
      <c r="C27" s="57" t="s">
        <v>42</v>
      </c>
      <c r="D27" s="58">
        <f>4200/3</f>
        <v>1400</v>
      </c>
      <c r="E27" s="58">
        <v>3</v>
      </c>
      <c r="F27" s="58">
        <f t="shared" si="3"/>
        <v>4200</v>
      </c>
      <c r="G27" s="58">
        <f>+F27</f>
        <v>4200</v>
      </c>
      <c r="H27" s="57"/>
      <c r="I27" s="57"/>
      <c r="J27" s="58">
        <v>4200</v>
      </c>
      <c r="K27" s="58"/>
      <c r="L27" s="73"/>
      <c r="M27" s="73"/>
      <c r="N27" s="72"/>
    </row>
    <row r="28" spans="1:17" x14ac:dyDescent="0.25">
      <c r="A28" s="91">
        <v>126</v>
      </c>
      <c r="B28" s="92" t="s">
        <v>63</v>
      </c>
      <c r="C28" s="57" t="s">
        <v>42</v>
      </c>
      <c r="D28" s="58">
        <v>350</v>
      </c>
      <c r="E28" s="58">
        <v>3</v>
      </c>
      <c r="F28" s="58">
        <f t="shared" si="3"/>
        <v>1050</v>
      </c>
      <c r="G28" s="58">
        <f t="shared" ref="G28:G29" si="6">+F28</f>
        <v>1050</v>
      </c>
      <c r="H28" s="57"/>
      <c r="I28" s="57"/>
      <c r="J28" s="58">
        <v>1050</v>
      </c>
      <c r="K28" s="58"/>
      <c r="L28" s="73"/>
      <c r="M28" s="73"/>
      <c r="N28" s="72"/>
    </row>
    <row r="29" spans="1:17" ht="15.75" thickBot="1" x14ac:dyDescent="0.3">
      <c r="A29" s="91">
        <v>128</v>
      </c>
      <c r="B29" s="92" t="s">
        <v>64</v>
      </c>
      <c r="C29" s="57" t="s">
        <v>44</v>
      </c>
      <c r="D29" s="58">
        <v>1000</v>
      </c>
      <c r="E29" s="58">
        <v>1</v>
      </c>
      <c r="F29" s="58">
        <f t="shared" si="3"/>
        <v>1000</v>
      </c>
      <c r="G29" s="58">
        <f t="shared" si="6"/>
        <v>1000</v>
      </c>
      <c r="H29" s="57"/>
      <c r="I29" s="57"/>
      <c r="J29" s="58">
        <v>1000</v>
      </c>
      <c r="K29" s="58"/>
      <c r="L29" s="73"/>
      <c r="M29" s="73"/>
      <c r="N29" s="72"/>
    </row>
    <row r="30" spans="1:17" ht="15.75" thickBot="1" x14ac:dyDescent="0.3">
      <c r="A30" s="25">
        <v>300</v>
      </c>
      <c r="B30" s="33" t="s">
        <v>24</v>
      </c>
      <c r="C30" s="34"/>
      <c r="D30" s="35"/>
      <c r="E30" s="35"/>
      <c r="F30" s="36">
        <f>SUM(F31:F34)</f>
        <v>2000</v>
      </c>
      <c r="G30" s="36">
        <f t="shared" ref="G30:K30" si="7">SUM(G31:G34)</f>
        <v>48000</v>
      </c>
      <c r="H30" s="36">
        <f t="shared" si="7"/>
        <v>13680</v>
      </c>
      <c r="I30" s="36">
        <f t="shared" si="7"/>
        <v>10320</v>
      </c>
      <c r="J30" s="36">
        <f t="shared" si="7"/>
        <v>12000</v>
      </c>
      <c r="K30" s="81">
        <f t="shared" si="7"/>
        <v>12000</v>
      </c>
      <c r="L30" s="73"/>
      <c r="M30" s="72"/>
      <c r="N30" s="72"/>
    </row>
    <row r="31" spans="1:17" x14ac:dyDescent="0.25">
      <c r="A31" s="26">
        <v>302</v>
      </c>
      <c r="B31" s="15" t="s">
        <v>65</v>
      </c>
      <c r="C31" s="27" t="s">
        <v>16</v>
      </c>
      <c r="D31" s="62">
        <v>150</v>
      </c>
      <c r="E31" s="62">
        <v>1</v>
      </c>
      <c r="F31" s="62">
        <f>+D31*E31</f>
        <v>150</v>
      </c>
      <c r="G31" s="62">
        <f>+F31*$G$6</f>
        <v>3600</v>
      </c>
      <c r="H31" s="62">
        <f>+G31</f>
        <v>3600</v>
      </c>
      <c r="I31" s="27"/>
      <c r="J31" s="27"/>
      <c r="K31" s="78"/>
      <c r="L31" s="73"/>
      <c r="M31" s="72"/>
      <c r="N31" s="72"/>
    </row>
    <row r="32" spans="1:17" x14ac:dyDescent="0.25">
      <c r="A32" s="28">
        <v>303</v>
      </c>
      <c r="B32" s="15" t="s">
        <v>66</v>
      </c>
      <c r="C32" s="19" t="s">
        <v>16</v>
      </c>
      <c r="D32" s="55">
        <v>1000</v>
      </c>
      <c r="E32" s="55">
        <v>1</v>
      </c>
      <c r="F32" s="55">
        <f>+D32*E32</f>
        <v>1000</v>
      </c>
      <c r="G32" s="55">
        <f>+F32*$G$6</f>
        <v>24000</v>
      </c>
      <c r="H32" s="63"/>
      <c r="I32" s="19"/>
      <c r="J32" s="20">
        <v>12000</v>
      </c>
      <c r="K32" s="79">
        <v>12000</v>
      </c>
      <c r="L32" s="73"/>
      <c r="M32" s="72"/>
      <c r="N32" s="72"/>
    </row>
    <row r="33" spans="1:14" x14ac:dyDescent="0.25">
      <c r="A33" s="67">
        <v>124</v>
      </c>
      <c r="B33" s="15" t="s">
        <v>67</v>
      </c>
      <c r="C33" s="21" t="s">
        <v>42</v>
      </c>
      <c r="D33" s="68">
        <v>420</v>
      </c>
      <c r="E33" s="68">
        <v>1</v>
      </c>
      <c r="F33" s="68">
        <v>420</v>
      </c>
      <c r="G33" s="68">
        <f>420*24</f>
        <v>10080</v>
      </c>
      <c r="H33" s="69">
        <v>10080</v>
      </c>
      <c r="I33" s="21"/>
      <c r="J33" s="22"/>
      <c r="K33" s="70"/>
      <c r="L33" s="73"/>
      <c r="M33" s="72"/>
      <c r="N33" s="72"/>
    </row>
    <row r="34" spans="1:14" ht="15.75" thickBot="1" x14ac:dyDescent="0.3">
      <c r="A34" s="29">
        <v>123</v>
      </c>
      <c r="B34" s="15" t="s">
        <v>84</v>
      </c>
      <c r="C34" s="30" t="s">
        <v>42</v>
      </c>
      <c r="D34" s="64">
        <f>270+160</f>
        <v>430</v>
      </c>
      <c r="E34" s="64">
        <v>1</v>
      </c>
      <c r="F34" s="64">
        <f t="shared" ref="F34" si="8">+D34*E34</f>
        <v>430</v>
      </c>
      <c r="G34" s="64">
        <f t="shared" ref="G34" si="9">+F34*$G$6</f>
        <v>10320</v>
      </c>
      <c r="H34" s="64"/>
      <c r="I34" s="31">
        <f>G34</f>
        <v>10320</v>
      </c>
      <c r="J34" s="31"/>
      <c r="K34" s="80"/>
      <c r="L34" s="73"/>
      <c r="M34" s="72"/>
      <c r="N34" s="72"/>
    </row>
    <row r="35" spans="1:14" ht="15.75" thickBot="1" x14ac:dyDescent="0.3">
      <c r="A35" s="32">
        <v>400</v>
      </c>
      <c r="B35" s="33" t="s">
        <v>25</v>
      </c>
      <c r="C35" s="34"/>
      <c r="D35" s="35"/>
      <c r="E35" s="35"/>
      <c r="F35" s="36">
        <f>SUM(F36:F39)</f>
        <v>6900</v>
      </c>
      <c r="G35" s="36">
        <f>SUM(G36:G39)</f>
        <v>13800</v>
      </c>
      <c r="H35" s="36">
        <f t="shared" ref="H35:K35" si="10">SUM(H36:H39)</f>
        <v>0</v>
      </c>
      <c r="I35" s="36">
        <f t="shared" si="10"/>
        <v>0</v>
      </c>
      <c r="J35" s="36">
        <f t="shared" si="10"/>
        <v>4200</v>
      </c>
      <c r="K35" s="81">
        <f t="shared" si="10"/>
        <v>7800</v>
      </c>
      <c r="L35" s="73"/>
      <c r="M35" s="72"/>
      <c r="N35" s="72"/>
    </row>
    <row r="36" spans="1:14" x14ac:dyDescent="0.25">
      <c r="A36" s="37">
        <v>401</v>
      </c>
      <c r="B36" s="15" t="s">
        <v>68</v>
      </c>
      <c r="C36" s="16" t="s">
        <v>16</v>
      </c>
      <c r="D36" s="17">
        <v>150</v>
      </c>
      <c r="E36" s="17">
        <v>1</v>
      </c>
      <c r="F36" s="17">
        <f>+E36*D36</f>
        <v>150</v>
      </c>
      <c r="G36" s="22">
        <f>+F36*$G$6</f>
        <v>3600</v>
      </c>
      <c r="H36" s="16"/>
      <c r="I36" s="16"/>
      <c r="J36" s="17">
        <v>1800</v>
      </c>
      <c r="K36" s="82">
        <f>G36/2</f>
        <v>1800</v>
      </c>
      <c r="L36" s="73"/>
      <c r="M36" s="72"/>
      <c r="N36" s="72"/>
    </row>
    <row r="37" spans="1:14" x14ac:dyDescent="0.25">
      <c r="A37" s="37">
        <v>402</v>
      </c>
      <c r="B37" s="15" t="s">
        <v>85</v>
      </c>
      <c r="C37" s="23" t="s">
        <v>16</v>
      </c>
      <c r="D37" s="24">
        <v>150</v>
      </c>
      <c r="E37" s="24">
        <v>1</v>
      </c>
      <c r="F37" s="22">
        <f>+E37*D37</f>
        <v>150</v>
      </c>
      <c r="G37" s="22">
        <f>+F37*$G$6</f>
        <v>3600</v>
      </c>
      <c r="H37" s="23"/>
      <c r="I37" s="23"/>
      <c r="J37" s="17">
        <v>1800</v>
      </c>
      <c r="K37" s="83"/>
      <c r="L37" s="73"/>
      <c r="M37" s="72"/>
      <c r="N37" s="72"/>
    </row>
    <row r="38" spans="1:14" ht="15.75" thickBot="1" x14ac:dyDescent="0.3">
      <c r="A38" s="37">
        <v>403</v>
      </c>
      <c r="B38" s="15" t="s">
        <v>86</v>
      </c>
      <c r="C38" s="23" t="s">
        <v>38</v>
      </c>
      <c r="D38" s="24">
        <v>600</v>
      </c>
      <c r="E38" s="24">
        <v>10</v>
      </c>
      <c r="F38" s="22">
        <f>D38*E38</f>
        <v>6000</v>
      </c>
      <c r="G38" s="22">
        <f>F38</f>
        <v>6000</v>
      </c>
      <c r="H38" s="23"/>
      <c r="I38" s="23"/>
      <c r="J38" s="17"/>
      <c r="K38" s="83">
        <f>G38</f>
        <v>6000</v>
      </c>
      <c r="L38" s="73"/>
      <c r="M38" s="72"/>
      <c r="N38" s="72"/>
    </row>
    <row r="39" spans="1:14" ht="15.75" thickBot="1" x14ac:dyDescent="0.3">
      <c r="A39" s="38">
        <v>404</v>
      </c>
      <c r="B39" s="15" t="s">
        <v>69</v>
      </c>
      <c r="C39" s="21" t="s">
        <v>37</v>
      </c>
      <c r="D39" s="22">
        <v>200</v>
      </c>
      <c r="E39" s="22">
        <v>3</v>
      </c>
      <c r="F39" s="22">
        <f>+D39*E39</f>
        <v>600</v>
      </c>
      <c r="G39" s="22">
        <v>600</v>
      </c>
      <c r="H39" s="21"/>
      <c r="I39" s="21"/>
      <c r="J39" s="17">
        <f t="shared" ref="J39" si="11">G39</f>
        <v>600</v>
      </c>
      <c r="K39" s="70"/>
      <c r="L39" s="73"/>
      <c r="M39" s="72"/>
      <c r="N39" s="72"/>
    </row>
    <row r="40" spans="1:14" ht="15.75" thickBot="1" x14ac:dyDescent="0.3">
      <c r="A40" s="32">
        <v>500</v>
      </c>
      <c r="B40" s="10" t="s">
        <v>26</v>
      </c>
      <c r="C40" s="11"/>
      <c r="D40" s="12"/>
      <c r="E40" s="12"/>
      <c r="F40" s="13">
        <f t="shared" ref="F40:K40" si="12">SUM(F41:F44)</f>
        <v>24800</v>
      </c>
      <c r="G40" s="13">
        <f t="shared" si="12"/>
        <v>25950</v>
      </c>
      <c r="H40" s="13">
        <f t="shared" si="12"/>
        <v>0</v>
      </c>
      <c r="I40" s="13">
        <f t="shared" si="12"/>
        <v>0</v>
      </c>
      <c r="J40" s="13">
        <f t="shared" si="12"/>
        <v>11200</v>
      </c>
      <c r="K40" s="76">
        <f t="shared" si="12"/>
        <v>14750</v>
      </c>
      <c r="L40" s="73"/>
      <c r="M40" s="72"/>
      <c r="N40" s="72"/>
    </row>
    <row r="41" spans="1:14" ht="15.75" thickBot="1" x14ac:dyDescent="0.3">
      <c r="A41" s="39">
        <v>501</v>
      </c>
      <c r="B41" s="15" t="s">
        <v>70</v>
      </c>
      <c r="C41" s="57" t="s">
        <v>44</v>
      </c>
      <c r="D41" s="17">
        <v>3500</v>
      </c>
      <c r="E41" s="17">
        <v>6</v>
      </c>
      <c r="F41" s="17">
        <f>D41*E41</f>
        <v>21000</v>
      </c>
      <c r="G41" s="17">
        <v>21000</v>
      </c>
      <c r="H41" s="16"/>
      <c r="I41" s="17"/>
      <c r="J41" s="16">
        <v>10000</v>
      </c>
      <c r="K41" s="82">
        <f>G41-J41</f>
        <v>11000</v>
      </c>
      <c r="L41" s="73"/>
      <c r="M41" s="72"/>
      <c r="N41" s="72"/>
    </row>
    <row r="42" spans="1:14" ht="15.75" thickBot="1" x14ac:dyDescent="0.3">
      <c r="A42" s="39">
        <v>502</v>
      </c>
      <c r="B42" s="15" t="s">
        <v>71</v>
      </c>
      <c r="C42" s="57" t="s">
        <v>44</v>
      </c>
      <c r="D42" s="20">
        <v>25</v>
      </c>
      <c r="E42" s="20">
        <v>1</v>
      </c>
      <c r="F42" s="20">
        <f t="shared" ref="F42:F44" si="13">+D42*E42</f>
        <v>25</v>
      </c>
      <c r="G42" s="17">
        <f t="shared" ref="G42:G43" si="14">+F42*$G$6</f>
        <v>600</v>
      </c>
      <c r="H42" s="19"/>
      <c r="I42" s="20"/>
      <c r="J42" s="19">
        <v>600</v>
      </c>
      <c r="K42" s="79"/>
      <c r="L42" s="73"/>
      <c r="M42" s="72"/>
      <c r="N42" s="72"/>
    </row>
    <row r="43" spans="1:14" ht="15.75" thickBot="1" x14ac:dyDescent="0.3">
      <c r="A43" s="39">
        <v>503</v>
      </c>
      <c r="B43" s="15" t="s">
        <v>72</v>
      </c>
      <c r="C43" s="57" t="s">
        <v>44</v>
      </c>
      <c r="D43" s="20">
        <v>25</v>
      </c>
      <c r="E43" s="20">
        <v>1</v>
      </c>
      <c r="F43" s="20">
        <v>25</v>
      </c>
      <c r="G43" s="17">
        <f t="shared" si="14"/>
        <v>600</v>
      </c>
      <c r="H43" s="19"/>
      <c r="I43" s="20"/>
      <c r="J43" s="17">
        <v>600</v>
      </c>
      <c r="K43" s="79"/>
      <c r="L43" s="73"/>
      <c r="M43" s="72"/>
      <c r="N43" s="72"/>
    </row>
    <row r="44" spans="1:14" ht="15.75" thickBot="1" x14ac:dyDescent="0.3">
      <c r="A44" s="39">
        <v>504</v>
      </c>
      <c r="B44" s="15" t="s">
        <v>73</v>
      </c>
      <c r="C44" s="57" t="s">
        <v>44</v>
      </c>
      <c r="D44" s="20">
        <v>250</v>
      </c>
      <c r="E44" s="20">
        <v>15</v>
      </c>
      <c r="F44" s="20">
        <f t="shared" si="13"/>
        <v>3750</v>
      </c>
      <c r="G44" s="17">
        <v>3750</v>
      </c>
      <c r="H44" s="19"/>
      <c r="I44" s="20"/>
      <c r="J44" s="19"/>
      <c r="K44" s="20">
        <f>F44</f>
        <v>3750</v>
      </c>
      <c r="L44" s="73"/>
      <c r="M44" s="72"/>
      <c r="N44" s="72"/>
    </row>
    <row r="45" spans="1:14" ht="15.75" thickBot="1" x14ac:dyDescent="0.3">
      <c r="A45" s="32">
        <v>600</v>
      </c>
      <c r="B45" s="10" t="s">
        <v>27</v>
      </c>
      <c r="C45" s="11"/>
      <c r="D45" s="12"/>
      <c r="E45" s="12"/>
      <c r="F45" s="13">
        <f>SUM(F46:F50)</f>
        <v>101.03333333333333</v>
      </c>
      <c r="G45" s="13">
        <f>SUM(G46:G50)</f>
        <v>2424.7999999999997</v>
      </c>
      <c r="H45" s="13">
        <f t="shared" ref="H45:K45" si="15">SUM(H46:H50)</f>
        <v>0</v>
      </c>
      <c r="I45" s="13">
        <f t="shared" si="15"/>
        <v>0</v>
      </c>
      <c r="J45" s="13">
        <f t="shared" si="15"/>
        <v>1377.7999999999997</v>
      </c>
      <c r="K45" s="76">
        <f t="shared" si="15"/>
        <v>1047</v>
      </c>
      <c r="L45" s="73"/>
      <c r="M45" s="72"/>
      <c r="N45" s="72"/>
    </row>
    <row r="46" spans="1:14" ht="15.75" thickBot="1" x14ac:dyDescent="0.3">
      <c r="A46" s="39">
        <v>601</v>
      </c>
      <c r="B46" s="15" t="s">
        <v>74</v>
      </c>
      <c r="C46" s="16" t="s">
        <v>4</v>
      </c>
      <c r="D46" s="17">
        <v>56.7</v>
      </c>
      <c r="E46" s="17">
        <f>10/$G$6</f>
        <v>0.41666666666666669</v>
      </c>
      <c r="F46" s="17">
        <f>+D46*E46</f>
        <v>23.625000000000004</v>
      </c>
      <c r="G46" s="17">
        <f>+F46*$G$6</f>
        <v>567.00000000000011</v>
      </c>
      <c r="H46" s="16"/>
      <c r="I46" s="16"/>
      <c r="J46" s="17"/>
      <c r="K46" s="79">
        <v>567</v>
      </c>
      <c r="L46" s="73"/>
      <c r="M46" s="72"/>
      <c r="N46" s="72"/>
    </row>
    <row r="47" spans="1:14" ht="15.75" thickBot="1" x14ac:dyDescent="0.3">
      <c r="A47" s="39">
        <v>602</v>
      </c>
      <c r="B47" s="15" t="s">
        <v>75</v>
      </c>
      <c r="C47" s="19" t="s">
        <v>42</v>
      </c>
      <c r="D47" s="20">
        <v>40.5</v>
      </c>
      <c r="E47" s="20">
        <f>10/$G$6</f>
        <v>0.41666666666666669</v>
      </c>
      <c r="F47" s="20">
        <f t="shared" ref="F47:F50" si="16">+D47*E47</f>
        <v>16.875</v>
      </c>
      <c r="G47" s="17">
        <f t="shared" ref="G47:G50" si="17">+F47*$G$6</f>
        <v>405</v>
      </c>
      <c r="H47" s="19"/>
      <c r="I47" s="19"/>
      <c r="J47" s="17">
        <f t="shared" ref="J47:J50" si="18">G47</f>
        <v>405</v>
      </c>
      <c r="K47" s="79"/>
      <c r="L47" s="73"/>
      <c r="M47" s="72"/>
      <c r="N47" s="72"/>
    </row>
    <row r="48" spans="1:14" ht="15.75" thickBot="1" x14ac:dyDescent="0.3">
      <c r="A48" s="39">
        <v>603</v>
      </c>
      <c r="B48" s="15" t="s">
        <v>76</v>
      </c>
      <c r="C48" s="19" t="s">
        <v>42</v>
      </c>
      <c r="D48" s="20">
        <v>20</v>
      </c>
      <c r="E48" s="20">
        <v>1</v>
      </c>
      <c r="F48" s="20">
        <f t="shared" si="16"/>
        <v>20</v>
      </c>
      <c r="G48" s="17">
        <f t="shared" si="17"/>
        <v>480</v>
      </c>
      <c r="H48" s="19"/>
      <c r="I48" s="19"/>
      <c r="J48" s="17"/>
      <c r="K48" s="79">
        <v>480</v>
      </c>
      <c r="L48" s="73"/>
      <c r="M48" s="72"/>
      <c r="N48" s="72"/>
    </row>
    <row r="49" spans="1:19" ht="15.75" thickBot="1" x14ac:dyDescent="0.3">
      <c r="A49" s="39">
        <v>604</v>
      </c>
      <c r="B49" s="15" t="s">
        <v>77</v>
      </c>
      <c r="C49" s="19" t="s">
        <v>42</v>
      </c>
      <c r="D49" s="20">
        <v>2.4</v>
      </c>
      <c r="E49" s="20">
        <v>3</v>
      </c>
      <c r="F49" s="20">
        <f t="shared" si="16"/>
        <v>7.1999999999999993</v>
      </c>
      <c r="G49" s="17">
        <f t="shared" si="17"/>
        <v>172.79999999999998</v>
      </c>
      <c r="H49" s="19"/>
      <c r="I49" s="19"/>
      <c r="J49" s="17">
        <f t="shared" si="18"/>
        <v>172.79999999999998</v>
      </c>
      <c r="K49" s="79"/>
      <c r="L49" s="73"/>
      <c r="M49" s="72"/>
      <c r="N49" s="72"/>
    </row>
    <row r="50" spans="1:19" ht="23.25" thickBot="1" x14ac:dyDescent="0.3">
      <c r="A50" s="39">
        <v>605</v>
      </c>
      <c r="B50" s="15" t="s">
        <v>78</v>
      </c>
      <c r="C50" s="21" t="s">
        <v>42</v>
      </c>
      <c r="D50" s="22">
        <v>100</v>
      </c>
      <c r="E50" s="22">
        <f>8/G6</f>
        <v>0.33333333333333331</v>
      </c>
      <c r="F50" s="22">
        <f t="shared" si="16"/>
        <v>33.333333333333329</v>
      </c>
      <c r="G50" s="17">
        <f t="shared" si="17"/>
        <v>799.99999999999989</v>
      </c>
      <c r="H50" s="21"/>
      <c r="I50" s="21"/>
      <c r="J50" s="17">
        <f t="shared" si="18"/>
        <v>799.99999999999989</v>
      </c>
      <c r="K50" s="70"/>
      <c r="L50" s="73"/>
      <c r="M50" s="72"/>
      <c r="N50" s="72"/>
      <c r="S50" s="2"/>
    </row>
    <row r="51" spans="1:19" ht="15.75" thickBot="1" x14ac:dyDescent="0.3">
      <c r="A51" s="32">
        <v>700</v>
      </c>
      <c r="B51" s="10" t="s">
        <v>28</v>
      </c>
      <c r="C51" s="11"/>
      <c r="D51" s="12"/>
      <c r="E51" s="12"/>
      <c r="F51" s="13">
        <f>SUM(F52:F54)</f>
        <v>1100</v>
      </c>
      <c r="G51" s="13">
        <v>1100</v>
      </c>
      <c r="H51" s="13">
        <f t="shared" ref="H51:K51" si="19">SUM(H52:H54)</f>
        <v>0</v>
      </c>
      <c r="I51" s="13">
        <f t="shared" si="19"/>
        <v>0</v>
      </c>
      <c r="J51" s="13">
        <f t="shared" si="19"/>
        <v>1100</v>
      </c>
      <c r="K51" s="76">
        <f t="shared" si="19"/>
        <v>0</v>
      </c>
      <c r="L51" s="73"/>
      <c r="M51" s="72"/>
      <c r="N51" s="72"/>
      <c r="P51" s="2"/>
    </row>
    <row r="52" spans="1:19" ht="15.75" thickBot="1" x14ac:dyDescent="0.3">
      <c r="A52" s="39">
        <v>701</v>
      </c>
      <c r="B52" s="15" t="s">
        <v>79</v>
      </c>
      <c r="C52" s="57" t="s">
        <v>44</v>
      </c>
      <c r="D52" s="17">
        <v>300</v>
      </c>
      <c r="E52" s="17">
        <v>1</v>
      </c>
      <c r="F52" s="17">
        <f>+D52*E52</f>
        <v>300</v>
      </c>
      <c r="G52" s="17">
        <v>300</v>
      </c>
      <c r="H52" s="16"/>
      <c r="I52" s="16"/>
      <c r="J52" s="16">
        <v>300</v>
      </c>
      <c r="K52" s="82"/>
      <c r="L52" s="73"/>
      <c r="M52" s="72"/>
      <c r="N52" s="72"/>
    </row>
    <row r="53" spans="1:19" ht="15.75" thickBot="1" x14ac:dyDescent="0.3">
      <c r="A53" s="39">
        <v>702</v>
      </c>
      <c r="B53" s="15" t="s">
        <v>80</v>
      </c>
      <c r="C53" s="57" t="s">
        <v>44</v>
      </c>
      <c r="D53" s="20">
        <v>500</v>
      </c>
      <c r="E53" s="20">
        <v>1</v>
      </c>
      <c r="F53" s="20">
        <f t="shared" ref="F53:F54" si="20">+D53*E53</f>
        <v>500</v>
      </c>
      <c r="G53" s="17">
        <v>500</v>
      </c>
      <c r="H53" s="19"/>
      <c r="I53" s="19"/>
      <c r="J53" s="19">
        <v>500</v>
      </c>
      <c r="K53" s="79"/>
      <c r="L53" s="73"/>
      <c r="M53" s="72"/>
      <c r="N53" s="72"/>
    </row>
    <row r="54" spans="1:19" ht="15.75" thickBot="1" x14ac:dyDescent="0.3">
      <c r="A54" s="39">
        <v>703</v>
      </c>
      <c r="B54" s="15" t="s">
        <v>81</v>
      </c>
      <c r="C54" s="57" t="s">
        <v>44</v>
      </c>
      <c r="D54" s="22">
        <v>300</v>
      </c>
      <c r="E54" s="22">
        <v>1</v>
      </c>
      <c r="F54" s="20">
        <f t="shared" si="20"/>
        <v>300</v>
      </c>
      <c r="G54" s="22">
        <v>300</v>
      </c>
      <c r="H54" s="21"/>
      <c r="I54" s="21"/>
      <c r="J54" s="21">
        <v>300</v>
      </c>
      <c r="K54" s="70"/>
      <c r="L54" s="73"/>
      <c r="M54" s="72"/>
      <c r="N54" s="72"/>
      <c r="Q54" s="2"/>
    </row>
    <row r="55" spans="1:19" ht="15.75" thickBot="1" x14ac:dyDescent="0.3">
      <c r="A55" s="40"/>
      <c r="B55" s="41" t="s">
        <v>29</v>
      </c>
      <c r="C55" s="42"/>
      <c r="D55" s="43"/>
      <c r="E55" s="43"/>
      <c r="F55" s="44">
        <f>F8+F30+F35+F40+F45+F51</f>
        <v>36653.323333333334</v>
      </c>
      <c r="G55" s="44">
        <f>G8+G30+G35+G40+G45+G51</f>
        <v>133329.76</v>
      </c>
      <c r="H55" s="44">
        <f>H8+H30+H35+H40+H45+H51</f>
        <v>13680</v>
      </c>
      <c r="I55" s="44">
        <f t="shared" ref="I55:K55" si="21">I8+I30+I35+I40+I45+I51</f>
        <v>14400</v>
      </c>
      <c r="J55" s="44">
        <f t="shared" si="21"/>
        <v>50740.775999999998</v>
      </c>
      <c r="K55" s="84">
        <f t="shared" si="21"/>
        <v>48050.983999999997</v>
      </c>
      <c r="L55" s="86"/>
      <c r="M55" s="73"/>
      <c r="N55" s="72"/>
      <c r="Q55" s="2"/>
    </row>
    <row r="56" spans="1:19" ht="15.75" thickBot="1" x14ac:dyDescent="0.3">
      <c r="A56" s="40"/>
      <c r="B56" s="41" t="s">
        <v>30</v>
      </c>
      <c r="C56" s="45" t="s">
        <v>5</v>
      </c>
      <c r="D56" s="46">
        <v>7</v>
      </c>
      <c r="E56" s="43"/>
      <c r="F56" s="44">
        <f>+F55/$D$56</f>
        <v>5236.1890476190474</v>
      </c>
      <c r="G56" s="44">
        <f>+G55/$D$56</f>
        <v>19047.108571428573</v>
      </c>
      <c r="H56" s="44">
        <f t="shared" ref="H56:K56" si="22">+H55/$D$56</f>
        <v>1954.2857142857142</v>
      </c>
      <c r="I56" s="44">
        <f t="shared" si="22"/>
        <v>2057.1428571428573</v>
      </c>
      <c r="J56" s="44">
        <f t="shared" si="22"/>
        <v>7248.6822857142852</v>
      </c>
      <c r="K56" s="84">
        <f t="shared" si="22"/>
        <v>6864.4262857142849</v>
      </c>
      <c r="L56" s="72"/>
      <c r="M56" s="72"/>
      <c r="N56" s="72"/>
      <c r="O56" s="47"/>
    </row>
    <row r="57" spans="1:19" ht="15.75" thickBot="1" x14ac:dyDescent="0.3">
      <c r="A57" s="40"/>
      <c r="B57" s="41" t="s">
        <v>31</v>
      </c>
      <c r="C57" s="42"/>
      <c r="D57" s="43"/>
      <c r="E57" s="43"/>
      <c r="F57" s="44"/>
      <c r="G57" s="44"/>
      <c r="H57" s="46"/>
      <c r="I57" s="44">
        <f>I55</f>
        <v>14400</v>
      </c>
      <c r="J57" s="44">
        <f>J55</f>
        <v>50740.775999999998</v>
      </c>
      <c r="K57" s="84">
        <f>K55</f>
        <v>48050.983999999997</v>
      </c>
      <c r="L57" s="72"/>
      <c r="M57" s="72"/>
      <c r="N57" s="72"/>
    </row>
    <row r="58" spans="1:19" ht="15.75" thickBot="1" x14ac:dyDescent="0.3">
      <c r="A58" s="48"/>
      <c r="B58" s="49" t="s">
        <v>32</v>
      </c>
      <c r="C58" s="50"/>
      <c r="D58" s="51"/>
      <c r="E58" s="51"/>
      <c r="F58" s="52"/>
      <c r="G58" s="52"/>
      <c r="H58" s="52"/>
      <c r="I58" s="52">
        <f>I57/$D$56</f>
        <v>2057.1428571428573</v>
      </c>
      <c r="J58" s="52">
        <f t="shared" ref="J58:K58" si="23">J57/$D$56</f>
        <v>7248.6822857142852</v>
      </c>
      <c r="K58" s="85">
        <f t="shared" si="23"/>
        <v>6864.4262857142849</v>
      </c>
      <c r="L58" s="72"/>
      <c r="M58" s="72"/>
      <c r="N58" s="72"/>
    </row>
    <row r="59" spans="1:19" x14ac:dyDescent="0.25">
      <c r="F59" s="54"/>
    </row>
    <row r="60" spans="1:19" x14ac:dyDescent="0.25">
      <c r="D60" t="s">
        <v>8</v>
      </c>
      <c r="E60" t="s">
        <v>9</v>
      </c>
    </row>
    <row r="61" spans="1:19" x14ac:dyDescent="0.25">
      <c r="B61" s="87" t="s">
        <v>33</v>
      </c>
      <c r="C61" s="88"/>
      <c r="D61" s="89">
        <f>+H55</f>
        <v>13680</v>
      </c>
      <c r="E61" s="93">
        <f>D61/7</f>
        <v>1954.2857142857142</v>
      </c>
      <c r="J61" s="2"/>
    </row>
    <row r="62" spans="1:19" x14ac:dyDescent="0.25">
      <c r="B62" s="87" t="s">
        <v>34</v>
      </c>
      <c r="C62" s="88"/>
      <c r="D62" s="89">
        <f>+I55</f>
        <v>14400</v>
      </c>
      <c r="E62" s="93">
        <f t="shared" ref="E62:E64" si="24">D62/7</f>
        <v>2057.1428571428573</v>
      </c>
    </row>
    <row r="63" spans="1:19" x14ac:dyDescent="0.25">
      <c r="B63" s="87" t="s">
        <v>35</v>
      </c>
      <c r="C63" s="88"/>
      <c r="D63" s="89">
        <f>J55</f>
        <v>50740.775999999998</v>
      </c>
      <c r="E63" s="93">
        <f t="shared" si="24"/>
        <v>7248.6822857142852</v>
      </c>
    </row>
    <row r="64" spans="1:19" x14ac:dyDescent="0.25">
      <c r="B64" s="87" t="s">
        <v>36</v>
      </c>
      <c r="C64" s="88"/>
      <c r="D64" s="89">
        <f>K55</f>
        <v>48050.983999999997</v>
      </c>
      <c r="E64" s="93">
        <f t="shared" si="24"/>
        <v>6864.4262857142849</v>
      </c>
    </row>
    <row r="65" spans="4:7" x14ac:dyDescent="0.25">
      <c r="D65" s="2"/>
    </row>
    <row r="67" spans="4:7" x14ac:dyDescent="0.25">
      <c r="G67" s="2"/>
    </row>
    <row r="68" spans="4:7" x14ac:dyDescent="0.25">
      <c r="E68" s="2"/>
      <c r="F68" s="53"/>
    </row>
    <row r="69" spans="4:7" x14ac:dyDescent="0.25">
      <c r="E69" s="2"/>
      <c r="F69" s="53"/>
    </row>
    <row r="70" spans="4:7" x14ac:dyDescent="0.25">
      <c r="E70" s="2"/>
      <c r="F70" s="53"/>
    </row>
    <row r="71" spans="4:7" x14ac:dyDescent="0.25">
      <c r="E71" s="2"/>
      <c r="F71" s="53"/>
    </row>
    <row r="72" spans="4:7" x14ac:dyDescent="0.25">
      <c r="E72" s="2"/>
      <c r="F72" s="53"/>
    </row>
    <row r="73" spans="4:7" x14ac:dyDescent="0.25">
      <c r="E73" s="2"/>
      <c r="F73" s="53"/>
    </row>
    <row r="74" spans="4:7" x14ac:dyDescent="0.25">
      <c r="E74" s="2"/>
      <c r="F74" s="53"/>
    </row>
    <row r="75" spans="4:7" x14ac:dyDescent="0.25">
      <c r="E75" s="2"/>
    </row>
  </sheetData>
  <mergeCells count="9">
    <mergeCell ref="A2:K2"/>
    <mergeCell ref="A5:A7"/>
    <mergeCell ref="B5:B7"/>
    <mergeCell ref="C5:C7"/>
    <mergeCell ref="E5:E7"/>
    <mergeCell ref="F5:F7"/>
    <mergeCell ref="H5:K5"/>
    <mergeCell ref="J6:J7"/>
    <mergeCell ref="K6:K7"/>
  </mergeCells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BañosEcolSanPedroUlt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Rodriguez</dc:creator>
  <cp:lastModifiedBy>Katie</cp:lastModifiedBy>
  <cp:lastPrinted>2012-07-24T12:43:53Z</cp:lastPrinted>
  <dcterms:created xsi:type="dcterms:W3CDTF">2011-04-06T02:46:18Z</dcterms:created>
  <dcterms:modified xsi:type="dcterms:W3CDTF">2013-08-05T18:35:54Z</dcterms:modified>
</cp:coreProperties>
</file>