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1970" windowHeight="6540" firstSheet="2" activeTab="7"/>
  </bookViews>
  <sheets>
    <sheet name="SUMA" sheetId="1" r:id="rId1"/>
    <sheet name="QUECHIP" sheetId="2" r:id="rId2"/>
    <sheet name="TUJOLOM" sheetId="3" r:id="rId3"/>
    <sheet name="VIPECBALAM" sheetId="4" r:id="rId4"/>
    <sheet name=" GENERAL CLINICAS" sheetId="5" r:id="rId5"/>
    <sheet name="PRIMAVERA" sheetId="6" r:id="rId6"/>
    <sheet name="EMBI" sheetId="7" r:id="rId7"/>
    <sheet name="FOTOS-CR" sheetId="8" r:id="rId8"/>
    <sheet name="#8" sheetId="9" r:id="rId9"/>
    <sheet name="#9" sheetId="10" r:id="rId10"/>
    <sheet name="#10" sheetId="11" r:id="rId11"/>
    <sheet name="HOJA#11" sheetId="12" r:id="rId12"/>
    <sheet name="HOJA#12" sheetId="13" r:id="rId13"/>
    <sheet name="Sheet1" sheetId="14" r:id="rId14"/>
  </sheets>
  <definedNames/>
  <calcPr fullCalcOnLoad="1"/>
</workbook>
</file>

<file path=xl/sharedStrings.xml><?xml version="1.0" encoding="utf-8"?>
<sst xmlns="http://schemas.openxmlformats.org/spreadsheetml/2006/main" count="799" uniqueCount="164">
  <si>
    <t>MES</t>
  </si>
  <si>
    <t>PRESUP</t>
  </si>
  <si>
    <t>GASTOS</t>
  </si>
  <si>
    <t>FACTURA</t>
  </si>
  <si>
    <t>CHEQUE</t>
  </si>
  <si>
    <t>MATERIALES</t>
  </si>
  <si>
    <t>SALARIOS</t>
  </si>
  <si>
    <t>OFICINA</t>
  </si>
  <si>
    <t>COMUNI</t>
  </si>
  <si>
    <t>FLETE</t>
  </si>
  <si>
    <t>TRANSP</t>
  </si>
  <si>
    <t>HOTEL</t>
  </si>
  <si>
    <t>COMIDA</t>
  </si>
  <si>
    <t>GASTO</t>
  </si>
  <si>
    <t xml:space="preserve"> </t>
  </si>
  <si>
    <t>SALDO DEL MES</t>
  </si>
  <si>
    <t>AGUA PARA LA SALUD</t>
  </si>
  <si>
    <t>HOJA #1</t>
  </si>
  <si>
    <t>LUZ</t>
  </si>
  <si>
    <t>ALQ</t>
  </si>
  <si>
    <t>HOJA#1</t>
  </si>
  <si>
    <t>HOJA#2</t>
  </si>
  <si>
    <t>HOJA#3</t>
  </si>
  <si>
    <t>HOJA#4</t>
  </si>
  <si>
    <t>HOJA#5</t>
  </si>
  <si>
    <t>HOJA#6</t>
  </si>
  <si>
    <t>HOJA#7</t>
  </si>
  <si>
    <t>HOJA#8</t>
  </si>
  <si>
    <t>HOJA#9</t>
  </si>
  <si>
    <t>HOJA#10</t>
  </si>
  <si>
    <t>ANO</t>
  </si>
  <si>
    <t>TOTAL</t>
  </si>
  <si>
    <t>MATERIAL</t>
  </si>
  <si>
    <t>#3</t>
  </si>
  <si>
    <t>HOJA #4</t>
  </si>
  <si>
    <t>HOJA #6</t>
  </si>
  <si>
    <t xml:space="preserve">HOJA </t>
  </si>
  <si>
    <t>#7</t>
  </si>
  <si>
    <t>#9</t>
  </si>
  <si>
    <t>#10</t>
  </si>
  <si>
    <t>#8</t>
  </si>
  <si>
    <t>#5</t>
  </si>
  <si>
    <t>COMUNICATIONS</t>
  </si>
  <si>
    <t>TOTALS-Q</t>
  </si>
  <si>
    <t>$</t>
  </si>
  <si>
    <t>PERCENT</t>
  </si>
  <si>
    <t>MATERIALS</t>
  </si>
  <si>
    <t>TRANSPORTATION</t>
  </si>
  <si>
    <t>SALARIES</t>
  </si>
  <si>
    <t>OFFICE</t>
  </si>
  <si>
    <t>FREIGHT</t>
  </si>
  <si>
    <t>VILLAGE LABOR</t>
  </si>
  <si>
    <t>MEDICAL</t>
  </si>
  <si>
    <t>ADMINISTRACION</t>
  </si>
  <si>
    <t>BALANCE</t>
  </si>
  <si>
    <t>DONACION</t>
  </si>
  <si>
    <t>ADMIN.</t>
  </si>
  <si>
    <t>MEDICINA</t>
  </si>
  <si>
    <t>JORNALES</t>
  </si>
  <si>
    <t>PROG.</t>
  </si>
  <si>
    <t>SALUD</t>
  </si>
  <si>
    <t>COMUNI.</t>
  </si>
  <si>
    <t>OTRO</t>
  </si>
  <si>
    <t>DOCTOR</t>
  </si>
  <si>
    <t>VOLUNT.</t>
  </si>
  <si>
    <t>AÑ0</t>
  </si>
  <si>
    <t>AÑO</t>
  </si>
  <si>
    <t>Q</t>
  </si>
  <si>
    <t>DEPOSITS</t>
  </si>
  <si>
    <t>PREVIOUS MONTH</t>
  </si>
  <si>
    <t>AGUA</t>
  </si>
  <si>
    <t>HOJA#11</t>
  </si>
  <si>
    <t>HOJA#12</t>
  </si>
  <si>
    <t>HOTEL-FOOD</t>
  </si>
  <si>
    <t>CHLORINE</t>
  </si>
  <si>
    <t>CHLORO</t>
  </si>
  <si>
    <t>HEALTH--CHLORINE</t>
  </si>
  <si>
    <t>#12</t>
  </si>
  <si>
    <t>#11</t>
  </si>
  <si>
    <t>TO DATE</t>
  </si>
  <si>
    <t>SPENT</t>
  </si>
  <si>
    <t>APS</t>
  </si>
  <si>
    <t>PEERWATER 2012</t>
  </si>
  <si>
    <t>TZIZA</t>
  </si>
  <si>
    <t>PANIMATZALAM</t>
  </si>
  <si>
    <t>INSTITUTO XOY</t>
  </si>
  <si>
    <t>#115/APS#366</t>
  </si>
  <si>
    <t>PEERWATER CLINICS NEBAJ</t>
  </si>
  <si>
    <t>QUECHIP</t>
  </si>
  <si>
    <t>TUJOLOM</t>
  </si>
  <si>
    <t>VIPECBALAM</t>
  </si>
  <si>
    <t>CLINICS  GENERAL</t>
  </si>
  <si>
    <t>PRIMAVERA</t>
  </si>
  <si>
    <t>NEBAJ SCHOOLS</t>
  </si>
  <si>
    <t>DEC.</t>
  </si>
  <si>
    <t>NOV.</t>
  </si>
  <si>
    <t>OCT.</t>
  </si>
  <si>
    <t>PEERWATER 2013</t>
  </si>
  <si>
    <t>2012-13</t>
  </si>
  <si>
    <t>BAPS#980</t>
  </si>
  <si>
    <t>BAPS#954</t>
  </si>
  <si>
    <t>FERR FFAC</t>
  </si>
  <si>
    <t>CEMACO</t>
  </si>
  <si>
    <t>EL MASTIL</t>
  </si>
  <si>
    <t>NOVEX</t>
  </si>
  <si>
    <t>GAS MERCEDES</t>
  </si>
  <si>
    <t>GAS EL TRIANGULO</t>
  </si>
  <si>
    <t>TALLER NEBAJENSE</t>
  </si>
  <si>
    <t>GAS MORJAN</t>
  </si>
  <si>
    <t>FERR ROSA ANGELICA</t>
  </si>
  <si>
    <t>PER DIEM</t>
  </si>
  <si>
    <t>LYNN ROBERTS</t>
  </si>
  <si>
    <t>RYS</t>
  </si>
  <si>
    <t>FERR KUMOOL</t>
  </si>
  <si>
    <t>BAPS#968</t>
  </si>
  <si>
    <t>NICOLAS BERNAL RIVERRA</t>
  </si>
  <si>
    <t>TOMAS CEDILLO BERNAL</t>
  </si>
  <si>
    <t>SANTIAGO TUM TIQUIRAM</t>
  </si>
  <si>
    <t>PEDRO DE PAZ COBO</t>
  </si>
  <si>
    <t>JUAN JOSE CAVINALOSTUMA</t>
  </si>
  <si>
    <t>BAPS#971</t>
  </si>
  <si>
    <t>FERR MARCOS</t>
  </si>
  <si>
    <t>CRISTOBAL CRUZ TORRES</t>
  </si>
  <si>
    <t>KARLITA</t>
  </si>
  <si>
    <t>CATATINA VELASCO BRITO</t>
  </si>
  <si>
    <t>DIEGO RAMIREZ COBO</t>
  </si>
  <si>
    <t>BASP#981</t>
  </si>
  <si>
    <t>BAPS#956</t>
  </si>
  <si>
    <t>LIBERIA GEMINIS</t>
  </si>
  <si>
    <t>FIDELINA</t>
  </si>
  <si>
    <t>JUAN JOSE CAVINAL OSTUMA</t>
  </si>
  <si>
    <t>BAPS#958</t>
  </si>
  <si>
    <t>ELSIM</t>
  </si>
  <si>
    <t>AUTO VALDEZ</t>
  </si>
  <si>
    <t>TALLER VELASCO</t>
  </si>
  <si>
    <t>HOTEL TURANZA (SANTIAGO)</t>
  </si>
  <si>
    <t>FELIPE RAYMUNDO SANTIAGO</t>
  </si>
  <si>
    <t>ENERGUATE (BODEGA)</t>
  </si>
  <si>
    <t>TELGUA</t>
  </si>
  <si>
    <t>FERR IXIL</t>
  </si>
  <si>
    <t>BAPS#957</t>
  </si>
  <si>
    <t>NICOLAS BERNAL RIVERA</t>
  </si>
  <si>
    <t>ANTONIO CAVINAL TOMA</t>
  </si>
  <si>
    <t>DIEGO RAMIRAZ COBO</t>
  </si>
  <si>
    <t>BAPS#991</t>
  </si>
  <si>
    <t>FULL GAS</t>
  </si>
  <si>
    <t>DONA LUISAS</t>
  </si>
  <si>
    <t>MCDONALDS</t>
  </si>
  <si>
    <t>FERR ACUARIO</t>
  </si>
  <si>
    <t>FERR LA ESPANA</t>
  </si>
  <si>
    <t>PETRONA RIVERA COBO</t>
  </si>
  <si>
    <t>ENERGUATE</t>
  </si>
  <si>
    <t>FERR CASA GRANDE</t>
  </si>
  <si>
    <t>CARPALEX</t>
  </si>
  <si>
    <t>DELI JASMIN</t>
  </si>
  <si>
    <t>EMBI- LA PRIMAVERA</t>
  </si>
  <si>
    <t>SERVICIO DE ENTREGAS</t>
  </si>
  <si>
    <t>BAPS#999</t>
  </si>
  <si>
    <t>COMEDOR EL SIM</t>
  </si>
  <si>
    <t>SANTIAGO TUM TUQUIRAM</t>
  </si>
  <si>
    <t>COMPUMUNDO</t>
  </si>
  <si>
    <t>CATARINA VELASCO</t>
  </si>
  <si>
    <t>SHALOM</t>
  </si>
  <si>
    <t xml:space="preserve">DIEGO RAMIREZ COBO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</si>
</sst>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&quot;Q&quot;* #,##0.00_);_(&quot;Q&quot;* \(#,##0.00\);_(&quot;Q&quot;* &quot;-&quot;??_);_(@_)"/>
    <numFmt numFmtId="170" formatCode="0.00_);\(0.00\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0"/>
    </font>
    <font>
      <b/>
      <sz val="14"/>
      <color indexed="55"/>
      <name val="Arial"/>
      <family val="0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 style="medium"/>
      <top style="medium"/>
      <bottom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18" fillId="3" borderId="0" applyNumberFormat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201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0" xfId="0" applyAlignment="1" applyProtection="1">
      <alignment/>
      <protection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4" fillId="24" borderId="13" xfId="0" applyFont="1" applyFill="1" applyBorder="1" applyAlignment="1">
      <alignment/>
    </xf>
    <xf numFmtId="4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0" fillId="17" borderId="13" xfId="0" applyFill="1" applyBorder="1" applyAlignment="1">
      <alignment/>
    </xf>
    <xf numFmtId="0" fontId="2" fillId="17" borderId="10" xfId="0" applyFont="1" applyFill="1" applyBorder="1" applyAlignment="1">
      <alignment/>
    </xf>
    <xf numFmtId="0" fontId="5" fillId="17" borderId="10" xfId="0" applyFont="1" applyFill="1" applyBorder="1" applyAlignment="1">
      <alignment/>
    </xf>
    <xf numFmtId="170" fontId="0" fillId="0" borderId="0" xfId="0" applyNumberFormat="1" applyAlignment="1">
      <alignment/>
    </xf>
    <xf numFmtId="17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70" fontId="2" fillId="0" borderId="10" xfId="0" applyNumberFormat="1" applyFont="1" applyBorder="1" applyAlignment="1">
      <alignment/>
    </xf>
    <xf numFmtId="0" fontId="3" fillId="25" borderId="12" xfId="0" applyFont="1" applyFill="1" applyBorder="1" applyAlignment="1">
      <alignment/>
    </xf>
    <xf numFmtId="0" fontId="4" fillId="0" borderId="2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 applyProtection="1">
      <alignment/>
      <protection/>
    </xf>
    <xf numFmtId="0" fontId="3" fillId="0" borderId="10" xfId="0" applyFont="1" applyBorder="1" applyAlignment="1">
      <alignment horizontal="center"/>
    </xf>
    <xf numFmtId="0" fontId="0" fillId="3" borderId="21" xfId="0" applyFill="1" applyBorder="1" applyAlignment="1">
      <alignment/>
    </xf>
    <xf numFmtId="170" fontId="3" fillId="3" borderId="22" xfId="0" applyNumberFormat="1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0" fillId="3" borderId="23" xfId="0" applyFill="1" applyBorder="1" applyAlignment="1">
      <alignment/>
    </xf>
    <xf numFmtId="0" fontId="4" fillId="3" borderId="23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4" fontId="4" fillId="3" borderId="23" xfId="0" applyNumberFormat="1" applyFont="1" applyFill="1" applyBorder="1" applyAlignment="1">
      <alignment/>
    </xf>
    <xf numFmtId="170" fontId="4" fillId="3" borderId="17" xfId="0" applyNumberFormat="1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170" fontId="4" fillId="3" borderId="22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0" xfId="0" applyFont="1" applyFill="1" applyBorder="1" applyAlignment="1">
      <alignment/>
    </xf>
    <xf numFmtId="0" fontId="5" fillId="3" borderId="10" xfId="0" applyFont="1" applyFill="1" applyBorder="1" applyAlignment="1">
      <alignment/>
    </xf>
    <xf numFmtId="4" fontId="4" fillId="3" borderId="10" xfId="0" applyNumberFormat="1" applyFont="1" applyFill="1" applyBorder="1" applyAlignment="1">
      <alignment horizontal="center"/>
    </xf>
    <xf numFmtId="0" fontId="0" fillId="3" borderId="12" xfId="0" applyFill="1" applyBorder="1" applyAlignment="1">
      <alignment/>
    </xf>
    <xf numFmtId="0" fontId="0" fillId="3" borderId="10" xfId="0" applyFill="1" applyBorder="1" applyAlignment="1">
      <alignment/>
    </xf>
    <xf numFmtId="0" fontId="5" fillId="3" borderId="10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6" xfId="0" applyFont="1" applyFill="1" applyBorder="1" applyAlignment="1">
      <alignment/>
    </xf>
    <xf numFmtId="0" fontId="0" fillId="3" borderId="12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5" fillId="3" borderId="27" xfId="0" applyFont="1" applyFill="1" applyBorder="1" applyAlignment="1">
      <alignment/>
    </xf>
    <xf numFmtId="0" fontId="5" fillId="3" borderId="28" xfId="0" applyFont="1" applyFill="1" applyBorder="1" applyAlignment="1">
      <alignment/>
    </xf>
    <xf numFmtId="0" fontId="5" fillId="3" borderId="26" xfId="0" applyFont="1" applyFill="1" applyBorder="1" applyAlignment="1">
      <alignment/>
    </xf>
    <xf numFmtId="0" fontId="4" fillId="3" borderId="29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0" fontId="4" fillId="3" borderId="31" xfId="0" applyFont="1" applyFill="1" applyBorder="1" applyAlignment="1">
      <alignment horizontal="center"/>
    </xf>
    <xf numFmtId="170" fontId="4" fillId="3" borderId="27" xfId="0" applyNumberFormat="1" applyFont="1" applyFill="1" applyBorder="1" applyAlignment="1">
      <alignment horizontal="center"/>
    </xf>
    <xf numFmtId="0" fontId="4" fillId="3" borderId="21" xfId="0" applyFont="1" applyFill="1" applyBorder="1" applyAlignment="1">
      <alignment/>
    </xf>
    <xf numFmtId="0" fontId="4" fillId="3" borderId="23" xfId="0" applyFont="1" applyFill="1" applyBorder="1" applyAlignment="1">
      <alignment/>
    </xf>
    <xf numFmtId="0" fontId="4" fillId="0" borderId="0" xfId="0" applyFont="1" applyAlignment="1">
      <alignment/>
    </xf>
    <xf numFmtId="0" fontId="4" fillId="3" borderId="27" xfId="0" applyFont="1" applyFill="1" applyBorder="1" applyAlignment="1">
      <alignment/>
    </xf>
    <xf numFmtId="0" fontId="4" fillId="3" borderId="28" xfId="0" applyFont="1" applyFill="1" applyBorder="1" applyAlignment="1">
      <alignment/>
    </xf>
    <xf numFmtId="0" fontId="4" fillId="3" borderId="26" xfId="0" applyFont="1" applyFill="1" applyBorder="1" applyAlignment="1">
      <alignment/>
    </xf>
    <xf numFmtId="0" fontId="5" fillId="3" borderId="27" xfId="0" applyFont="1" applyFill="1" applyBorder="1" applyAlignment="1">
      <alignment horizontal="center"/>
    </xf>
    <xf numFmtId="0" fontId="0" fillId="3" borderId="21" xfId="0" applyFont="1" applyFill="1" applyBorder="1" applyAlignment="1">
      <alignment/>
    </xf>
    <xf numFmtId="0" fontId="0" fillId="3" borderId="23" xfId="0" applyFont="1" applyFill="1" applyBorder="1" applyAlignment="1">
      <alignment/>
    </xf>
    <xf numFmtId="0" fontId="4" fillId="3" borderId="27" xfId="0" applyFont="1" applyFill="1" applyBorder="1" applyAlignment="1">
      <alignment/>
    </xf>
    <xf numFmtId="0" fontId="4" fillId="3" borderId="28" xfId="0" applyFont="1" applyFill="1" applyBorder="1" applyAlignment="1">
      <alignment/>
    </xf>
    <xf numFmtId="0" fontId="4" fillId="3" borderId="26" xfId="0" applyFont="1" applyFill="1" applyBorder="1" applyAlignment="1">
      <alignment/>
    </xf>
    <xf numFmtId="0" fontId="0" fillId="3" borderId="12" xfId="0" applyFont="1" applyFill="1" applyBorder="1" applyAlignment="1">
      <alignment/>
    </xf>
    <xf numFmtId="170" fontId="4" fillId="3" borderId="22" xfId="0" applyNumberFormat="1" applyFont="1" applyFill="1" applyBorder="1" applyAlignment="1">
      <alignment horizontal="center"/>
    </xf>
    <xf numFmtId="0" fontId="0" fillId="3" borderId="10" xfId="0" applyFont="1" applyFill="1" applyBorder="1" applyAlignment="1">
      <alignment/>
    </xf>
    <xf numFmtId="0" fontId="0" fillId="3" borderId="23" xfId="0" applyFont="1" applyFill="1" applyBorder="1" applyAlignment="1">
      <alignment/>
    </xf>
    <xf numFmtId="0" fontId="4" fillId="3" borderId="23" xfId="0" applyFont="1" applyFill="1" applyBorder="1" applyAlignment="1">
      <alignment horizontal="center"/>
    </xf>
    <xf numFmtId="0" fontId="4" fillId="3" borderId="10" xfId="0" applyFont="1" applyFill="1" applyBorder="1" applyAlignment="1">
      <alignment/>
    </xf>
    <xf numFmtId="0" fontId="4" fillId="3" borderId="10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3" borderId="32" xfId="0" applyFont="1" applyFill="1" applyBorder="1" applyAlignment="1">
      <alignment horizontal="center"/>
    </xf>
    <xf numFmtId="170" fontId="4" fillId="3" borderId="33" xfId="0" applyNumberFormat="1" applyFont="1" applyFill="1" applyBorder="1" applyAlignment="1">
      <alignment horizontal="center"/>
    </xf>
    <xf numFmtId="170" fontId="4" fillId="3" borderId="28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170" fontId="0" fillId="0" borderId="0" xfId="0" applyNumberFormat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6" fillId="0" borderId="33" xfId="0" applyFont="1" applyBorder="1" applyAlignment="1">
      <alignment horizontal="center"/>
    </xf>
    <xf numFmtId="0" fontId="3" fillId="0" borderId="0" xfId="0" applyFont="1" applyAlignment="1" applyProtection="1">
      <alignment/>
      <protection/>
    </xf>
    <xf numFmtId="170" fontId="7" fillId="0" borderId="35" xfId="0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8" fillId="0" borderId="36" xfId="0" applyFont="1" applyBorder="1" applyAlignment="1">
      <alignment/>
    </xf>
    <xf numFmtId="0" fontId="6" fillId="0" borderId="37" xfId="0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0" fontId="9" fillId="17" borderId="14" xfId="0" applyFont="1" applyFill="1" applyBorder="1" applyAlignment="1">
      <alignment horizontal="center"/>
    </xf>
    <xf numFmtId="0" fontId="8" fillId="0" borderId="38" xfId="0" applyFont="1" applyBorder="1" applyAlignment="1">
      <alignment/>
    </xf>
    <xf numFmtId="0" fontId="8" fillId="0" borderId="39" xfId="0" applyFont="1" applyBorder="1" applyAlignment="1">
      <alignment/>
    </xf>
    <xf numFmtId="0" fontId="6" fillId="0" borderId="24" xfId="0" applyFont="1" applyFill="1" applyBorder="1" applyAlignment="1">
      <alignment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70" fontId="6" fillId="0" borderId="41" xfId="0" applyNumberFormat="1" applyFont="1" applyBorder="1" applyAlignment="1">
      <alignment horizontal="center"/>
    </xf>
    <xf numFmtId="170" fontId="8" fillId="0" borderId="38" xfId="0" applyNumberFormat="1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2" fontId="8" fillId="0" borderId="38" xfId="0" applyNumberFormat="1" applyFont="1" applyBorder="1" applyAlignment="1">
      <alignment horizontal="center"/>
    </xf>
    <xf numFmtId="2" fontId="8" fillId="0" borderId="39" xfId="0" applyNumberFormat="1" applyFont="1" applyBorder="1" applyAlignment="1">
      <alignment horizontal="center"/>
    </xf>
    <xf numFmtId="0" fontId="8" fillId="0" borderId="40" xfId="0" applyFont="1" applyBorder="1" applyAlignment="1">
      <alignment/>
    </xf>
    <xf numFmtId="2" fontId="8" fillId="0" borderId="40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4" fontId="6" fillId="0" borderId="24" xfId="0" applyNumberFormat="1" applyFont="1" applyBorder="1" applyAlignment="1">
      <alignment horizontal="center"/>
    </xf>
    <xf numFmtId="0" fontId="9" fillId="17" borderId="24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4" fillId="17" borderId="13" xfId="0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0" fontId="4" fillId="25" borderId="42" xfId="0" applyFont="1" applyFill="1" applyBorder="1" applyAlignment="1">
      <alignment horizontal="center"/>
    </xf>
    <xf numFmtId="0" fontId="4" fillId="25" borderId="43" xfId="0" applyFont="1" applyFill="1" applyBorder="1" applyAlignment="1">
      <alignment horizontal="center"/>
    </xf>
    <xf numFmtId="0" fontId="4" fillId="25" borderId="44" xfId="0" applyFont="1" applyFill="1" applyBorder="1" applyAlignment="1">
      <alignment horizontal="center"/>
    </xf>
    <xf numFmtId="0" fontId="4" fillId="25" borderId="27" xfId="0" applyFont="1" applyFill="1" applyBorder="1" applyAlignment="1">
      <alignment horizontal="center"/>
    </xf>
    <xf numFmtId="0" fontId="0" fillId="25" borderId="0" xfId="0" applyFill="1" applyAlignment="1">
      <alignment/>
    </xf>
    <xf numFmtId="4" fontId="4" fillId="3" borderId="27" xfId="0" applyNumberFormat="1" applyFont="1" applyFill="1" applyBorder="1" applyAlignment="1">
      <alignment/>
    </xf>
    <xf numFmtId="0" fontId="4" fillId="3" borderId="42" xfId="0" applyFont="1" applyFill="1" applyBorder="1" applyAlignment="1">
      <alignment horizontal="center"/>
    </xf>
    <xf numFmtId="170" fontId="4" fillId="3" borderId="10" xfId="0" applyNumberFormat="1" applyFont="1" applyFill="1" applyBorder="1" applyAlignment="1">
      <alignment horizontal="center"/>
    </xf>
    <xf numFmtId="170" fontId="4" fillId="3" borderId="10" xfId="0" applyNumberFormat="1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3" borderId="45" xfId="0" applyFont="1" applyFill="1" applyBorder="1" applyAlignment="1">
      <alignment horizontal="center"/>
    </xf>
    <xf numFmtId="0" fontId="4" fillId="0" borderId="24" xfId="0" applyFont="1" applyBorder="1" applyAlignment="1">
      <alignment/>
    </xf>
    <xf numFmtId="0" fontId="5" fillId="0" borderId="46" xfId="0" applyFont="1" applyBorder="1" applyAlignment="1">
      <alignment/>
    </xf>
    <xf numFmtId="0" fontId="5" fillId="0" borderId="47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5" fillId="3" borderId="48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3" borderId="19" xfId="0" applyFont="1" applyFill="1" applyBorder="1" applyAlignment="1">
      <alignment horizontal="center"/>
    </xf>
    <xf numFmtId="0" fontId="4" fillId="0" borderId="44" xfId="0" applyFont="1" applyBorder="1" applyAlignment="1">
      <alignment/>
    </xf>
    <xf numFmtId="0" fontId="5" fillId="3" borderId="19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4" fillId="11" borderId="10" xfId="0" applyFont="1" applyFill="1" applyBorder="1" applyAlignment="1">
      <alignment/>
    </xf>
    <xf numFmtId="0" fontId="5" fillId="11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3" borderId="49" xfId="0" applyFont="1" applyFill="1" applyBorder="1" applyAlignment="1">
      <alignment horizontal="center"/>
    </xf>
    <xf numFmtId="0" fontId="4" fillId="25" borderId="49" xfId="0" applyFont="1" applyFill="1" applyBorder="1" applyAlignment="1">
      <alignment horizontal="center"/>
    </xf>
    <xf numFmtId="170" fontId="4" fillId="25" borderId="10" xfId="0" applyNumberFormat="1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17" borderId="10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50" xfId="0" applyFont="1" applyFill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urrency" xfId="39"/>
    <cellStyle name="Currency [0]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Incorrecto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zoomScale="75" zoomScaleNormal="75" zoomScalePageLayoutView="0" workbookViewId="0" topLeftCell="A1">
      <selection activeCell="G3" sqref="G3"/>
    </sheetView>
  </sheetViews>
  <sheetFormatPr defaultColWidth="11.421875" defaultRowHeight="12.75"/>
  <cols>
    <col min="1" max="2" width="9.140625" style="0" customWidth="1"/>
    <col min="3" max="3" width="28.421875" style="0" bestFit="1" customWidth="1"/>
    <col min="4" max="4" width="15.7109375" style="0" bestFit="1" customWidth="1"/>
    <col min="5" max="5" width="15.28125" style="35" customWidth="1"/>
    <col min="6" max="6" width="14.57421875" style="0" bestFit="1" customWidth="1"/>
    <col min="7" max="7" width="10.57421875" style="0" bestFit="1" customWidth="1"/>
    <col min="8" max="8" width="12.00390625" style="0" bestFit="1" customWidth="1"/>
    <col min="9" max="9" width="10.57421875" style="0" bestFit="1" customWidth="1"/>
    <col min="10" max="10" width="9.28125" style="0" bestFit="1" customWidth="1"/>
    <col min="11" max="11" width="10.57421875" style="0" bestFit="1" customWidth="1"/>
    <col min="12" max="12" width="12.421875" style="0" bestFit="1" customWidth="1"/>
    <col min="13" max="13" width="9.28125" style="0" bestFit="1" customWidth="1"/>
    <col min="14" max="14" width="14.140625" style="0" bestFit="1" customWidth="1"/>
    <col min="15" max="15" width="9.28125" style="0" bestFit="1" customWidth="1"/>
    <col min="16" max="16" width="10.57421875" style="0" bestFit="1" customWidth="1"/>
    <col min="17" max="17" width="9.28125" style="0" bestFit="1" customWidth="1"/>
    <col min="18" max="18" width="15.7109375" style="0" bestFit="1" customWidth="1"/>
  </cols>
  <sheetData>
    <row r="1" spans="1:17" ht="20.25">
      <c r="A1" s="114" t="s">
        <v>81</v>
      </c>
      <c r="B1" s="42"/>
      <c r="C1" s="2"/>
      <c r="D1" s="43" t="s">
        <v>87</v>
      </c>
      <c r="E1" s="43"/>
      <c r="F1" s="43"/>
      <c r="G1" s="43" t="s">
        <v>30</v>
      </c>
      <c r="H1" s="43" t="s">
        <v>98</v>
      </c>
      <c r="J1" s="1"/>
      <c r="K1" s="1"/>
      <c r="L1" s="1"/>
      <c r="M1" s="28" t="s">
        <v>63</v>
      </c>
      <c r="N1" s="28" t="s">
        <v>64</v>
      </c>
      <c r="O1" s="28" t="s">
        <v>74</v>
      </c>
      <c r="P1" s="28" t="s">
        <v>59</v>
      </c>
      <c r="Q1" s="28" t="s">
        <v>61</v>
      </c>
    </row>
    <row r="2" spans="1:19" ht="18">
      <c r="A2" s="41"/>
      <c r="B2" s="41"/>
      <c r="C2" s="28" t="s">
        <v>32</v>
      </c>
      <c r="D2" s="28" t="s">
        <v>6</v>
      </c>
      <c r="E2" s="38" t="s">
        <v>7</v>
      </c>
      <c r="F2" s="28" t="s">
        <v>61</v>
      </c>
      <c r="G2" s="28" t="s">
        <v>9</v>
      </c>
      <c r="H2" s="28" t="s">
        <v>10</v>
      </c>
      <c r="I2" s="28" t="s">
        <v>11</v>
      </c>
      <c r="J2" s="28" t="s">
        <v>18</v>
      </c>
      <c r="K2" s="28" t="s">
        <v>19</v>
      </c>
      <c r="L2" s="28" t="s">
        <v>56</v>
      </c>
      <c r="M2" s="28" t="s">
        <v>57</v>
      </c>
      <c r="N2" s="28" t="s">
        <v>12</v>
      </c>
      <c r="O2" s="28" t="s">
        <v>62</v>
      </c>
      <c r="P2" s="28" t="s">
        <v>60</v>
      </c>
      <c r="Q2" s="28" t="s">
        <v>58</v>
      </c>
      <c r="R2" s="28"/>
      <c r="S2" s="28"/>
    </row>
    <row r="3" spans="1:21" ht="12.75">
      <c r="A3" s="110" t="s">
        <v>20</v>
      </c>
      <c r="B3" s="110"/>
      <c r="C3" s="111">
        <f>QUECHIP!$D$38</f>
        <v>17130.5</v>
      </c>
      <c r="D3" s="111">
        <f>QUECHIP!$E$38</f>
        <v>10448</v>
      </c>
      <c r="E3" s="111">
        <f>QUECHIP!$F$38</f>
        <v>210</v>
      </c>
      <c r="F3" s="111">
        <f>QUECHIP!$G$38</f>
        <v>100</v>
      </c>
      <c r="G3" s="111">
        <f>QUECHIP!$H$38</f>
        <v>0</v>
      </c>
      <c r="H3" s="111">
        <f>QUECHIP!$I$38</f>
        <v>500</v>
      </c>
      <c r="I3" s="111">
        <f>QUECHIP!$J$38</f>
        <v>0</v>
      </c>
      <c r="J3" s="111">
        <f>QUECHIP!$K$38</f>
        <v>0</v>
      </c>
      <c r="K3" s="111">
        <f>QUECHIP!$L$38</f>
        <v>0</v>
      </c>
      <c r="L3" s="111">
        <f>QUECHIP!$M$38</f>
        <v>0</v>
      </c>
      <c r="M3" s="111">
        <f>QUECHIP!$N$38</f>
        <v>0</v>
      </c>
      <c r="N3" s="111">
        <f>QUECHIP!$O$38</f>
        <v>1615</v>
      </c>
      <c r="O3" s="111">
        <f>QUECHIP!$P$38</f>
        <v>0</v>
      </c>
      <c r="P3" s="111">
        <f>QUECHIP!$Q$38</f>
        <v>0</v>
      </c>
      <c r="Q3" s="111">
        <f>QUECHIP!$R$38</f>
        <v>0</v>
      </c>
      <c r="R3" s="111"/>
      <c r="S3" s="23"/>
      <c r="T3" s="23"/>
      <c r="U3" s="23"/>
    </row>
    <row r="4" spans="1:21" ht="12.75">
      <c r="A4" s="110" t="s">
        <v>21</v>
      </c>
      <c r="B4" s="110"/>
      <c r="C4" s="111">
        <f>TUJOLOM!$D$30</f>
        <v>19497.5</v>
      </c>
      <c r="D4" s="111">
        <f>TUJOLOM!$E$30</f>
        <v>8548</v>
      </c>
      <c r="E4" s="111">
        <f>TUJOLOM!$F$30</f>
        <v>0</v>
      </c>
      <c r="F4" s="111">
        <f>TUJOLOM!$G$30</f>
        <v>265</v>
      </c>
      <c r="G4" s="111">
        <f>TUJOLOM!$H$30</f>
        <v>0</v>
      </c>
      <c r="H4" s="111">
        <f>TUJOLOM!$I$30</f>
        <v>840</v>
      </c>
      <c r="I4" s="111">
        <f>TUJOLOM!$J$30</f>
        <v>0</v>
      </c>
      <c r="J4" s="111">
        <f>TUJOLOM!$K$30</f>
        <v>0</v>
      </c>
      <c r="K4" s="111">
        <f>TUJOLOM!$L$30</f>
        <v>0</v>
      </c>
      <c r="L4" s="111">
        <f>TUJOLOM!$M$30</f>
        <v>0</v>
      </c>
      <c r="M4" s="111">
        <f>TUJOLOM!$N$30</f>
        <v>0</v>
      </c>
      <c r="N4" s="111">
        <f>TUJOLOM!$O$30</f>
        <v>850</v>
      </c>
      <c r="O4" s="111">
        <f>TUJOLOM!$P$30</f>
        <v>0</v>
      </c>
      <c r="P4" s="111">
        <f>TUJOLOM!$Q$30</f>
        <v>0</v>
      </c>
      <c r="Q4" s="111">
        <f>TUJOLOM!$R$30</f>
        <v>0</v>
      </c>
      <c r="R4" s="111"/>
      <c r="S4" s="23"/>
      <c r="T4" s="23"/>
      <c r="U4" s="23"/>
    </row>
    <row r="5" spans="1:21" ht="12.75">
      <c r="A5" s="110" t="s">
        <v>22</v>
      </c>
      <c r="B5" s="110"/>
      <c r="C5" s="111">
        <f>VIPECBALAM!$D$30</f>
        <v>17323.5</v>
      </c>
      <c r="D5" s="111">
        <f>VIPECBALAM!$E$30</f>
        <v>9148</v>
      </c>
      <c r="E5" s="111">
        <f>VIPECBALAM!$F$30</f>
        <v>0</v>
      </c>
      <c r="F5" s="111">
        <f>VIPECBALAM!$G$30</f>
        <v>262</v>
      </c>
      <c r="G5" s="111">
        <f>VIPECBALAM!$H$30</f>
        <v>0</v>
      </c>
      <c r="H5" s="111">
        <f>VIPECBALAM!$I$30</f>
        <v>1518</v>
      </c>
      <c r="I5" s="111">
        <f>VIPECBALAM!$J$30</f>
        <v>67</v>
      </c>
      <c r="J5" s="111">
        <f>VIPECBALAM!$K$30</f>
        <v>32</v>
      </c>
      <c r="K5" s="111">
        <f>VIPECBALAM!$L$30</f>
        <v>0</v>
      </c>
      <c r="L5" s="111">
        <f>VIPECBALAM!$M$30</f>
        <v>0</v>
      </c>
      <c r="M5" s="111">
        <f>VIPECBALAM!$N$30</f>
        <v>0</v>
      </c>
      <c r="N5" s="111">
        <f>VIPECBALAM!$O$30</f>
        <v>1650</v>
      </c>
      <c r="O5" s="111">
        <f>VIPECBALAM!$P$30</f>
        <v>0</v>
      </c>
      <c r="P5" s="111">
        <f>VIPECBALAM!$Q$30</f>
        <v>0</v>
      </c>
      <c r="Q5" s="111">
        <f>VIPECBALAM!$R$30</f>
        <v>0</v>
      </c>
      <c r="R5" s="111"/>
      <c r="S5" s="23"/>
      <c r="T5" s="23"/>
      <c r="U5" s="23"/>
    </row>
    <row r="6" spans="1:21" ht="12.75">
      <c r="A6" s="110" t="s">
        <v>23</v>
      </c>
      <c r="B6" s="110"/>
      <c r="C6" s="111">
        <f>PRIMAVERA!$D$30</f>
        <v>0</v>
      </c>
      <c r="D6" s="111">
        <f>PRIMAVERA!$E$30</f>
        <v>4200</v>
      </c>
      <c r="E6" s="111">
        <f>PRIMAVERA!$F$30</f>
        <v>50</v>
      </c>
      <c r="F6" s="111">
        <f>PRIMAVERA!$G$30</f>
        <v>0</v>
      </c>
      <c r="G6" s="111">
        <f>PRIMAVERA!$H$30</f>
        <v>0</v>
      </c>
      <c r="H6" s="111">
        <f>PRIMAVERA!$I$30</f>
        <v>696</v>
      </c>
      <c r="I6" s="111">
        <f>PRIMAVERA!$J$30</f>
        <v>0</v>
      </c>
      <c r="J6" s="111">
        <f>PRIMAVERA!$K$30</f>
        <v>0</v>
      </c>
      <c r="K6" s="111">
        <f>PRIMAVERA!$L$30</f>
        <v>0</v>
      </c>
      <c r="L6" s="111">
        <f>PRIMAVERA!$M$30</f>
        <v>0</v>
      </c>
      <c r="M6" s="111">
        <f>PRIMAVERA!$N$30</f>
        <v>0</v>
      </c>
      <c r="N6" s="111">
        <f>PRIMAVERA!$O$30</f>
        <v>54</v>
      </c>
      <c r="O6" s="111">
        <f>PRIMAVERA!$P$30</f>
        <v>0</v>
      </c>
      <c r="P6" s="111">
        <f>PRIMAVERA!$Q$30</f>
        <v>0</v>
      </c>
      <c r="Q6" s="111">
        <f>PRIMAVERA!$R$30</f>
        <v>0</v>
      </c>
      <c r="R6" s="111"/>
      <c r="S6" s="23"/>
      <c r="T6" s="23"/>
      <c r="U6" s="23"/>
    </row>
    <row r="7" spans="1:21" ht="12.75">
      <c r="A7" s="110" t="s">
        <v>24</v>
      </c>
      <c r="B7" s="110"/>
      <c r="C7" s="111">
        <f>'FOTOS-CR'!$D$30</f>
        <v>1917.72</v>
      </c>
      <c r="D7" s="111">
        <f>'FOTOS-CR'!$E$30</f>
        <v>200</v>
      </c>
      <c r="E7" s="111">
        <f>'FOTOS-CR'!$F$30</f>
        <v>0</v>
      </c>
      <c r="F7" s="111">
        <f>'FOTOS-CR'!$G$30</f>
        <v>0</v>
      </c>
      <c r="G7" s="111">
        <f>'FOTOS-CR'!$H$30</f>
        <v>0</v>
      </c>
      <c r="H7" s="111">
        <f>'FOTOS-CR'!$I$30</f>
        <v>702</v>
      </c>
      <c r="I7" s="111">
        <f>'FOTOS-CR'!$J$30</f>
        <v>0</v>
      </c>
      <c r="J7" s="111">
        <f>'FOTOS-CR'!$K$30</f>
        <v>43</v>
      </c>
      <c r="K7" s="111">
        <f>'FOTOS-CR'!$L$30</f>
        <v>0</v>
      </c>
      <c r="L7" s="111">
        <f>'FOTOS-CR'!$M$30</f>
        <v>0</v>
      </c>
      <c r="M7" s="111">
        <f>'FOTOS-CR'!$N$30</f>
        <v>0</v>
      </c>
      <c r="N7" s="111">
        <f>'FOTOS-CR'!$O$30</f>
        <v>137</v>
      </c>
      <c r="O7" s="111">
        <f>'FOTOS-CR'!$P$30</f>
        <v>0</v>
      </c>
      <c r="P7" s="111">
        <f>'FOTOS-CR'!$Q$30</f>
        <v>0</v>
      </c>
      <c r="Q7" s="111">
        <f>'FOTOS-CR'!$R$30</f>
        <v>0</v>
      </c>
      <c r="R7" s="111"/>
      <c r="S7" s="23"/>
      <c r="T7" s="23"/>
      <c r="U7" s="23"/>
    </row>
    <row r="8" spans="1:21" ht="12.75">
      <c r="A8" s="110" t="s">
        <v>25</v>
      </c>
      <c r="B8" s="110"/>
      <c r="C8" s="111">
        <f>EMBI!$D$45</f>
        <v>7196.08</v>
      </c>
      <c r="D8" s="111">
        <f>EMBI!$E$45</f>
        <v>6020</v>
      </c>
      <c r="E8" s="111">
        <f>EMBI!$F$45</f>
        <v>0</v>
      </c>
      <c r="F8" s="111">
        <f>EMBI!$G$45</f>
        <v>375</v>
      </c>
      <c r="G8" s="111">
        <f>EMBI!$H$45</f>
        <v>0</v>
      </c>
      <c r="H8" s="111">
        <f>EMBI!$I$45</f>
        <v>480</v>
      </c>
      <c r="I8" s="111">
        <f>EMBI!$J$45</f>
        <v>0</v>
      </c>
      <c r="J8" s="111">
        <f>EMBI!$K$45</f>
        <v>37</v>
      </c>
      <c r="K8" s="111">
        <f>EMBI!$L$45</f>
        <v>500</v>
      </c>
      <c r="L8" s="111">
        <f>EMBI!$M$45</f>
        <v>0</v>
      </c>
      <c r="M8" s="111">
        <f>EMBI!$N$45</f>
        <v>0</v>
      </c>
      <c r="N8" s="111">
        <f>EMBI!$O$45</f>
        <v>392.2</v>
      </c>
      <c r="O8" s="111">
        <f>EMBI!$P$45</f>
        <v>0</v>
      </c>
      <c r="P8" s="111">
        <f>EMBI!$Q$45</f>
        <v>0</v>
      </c>
      <c r="Q8" s="111">
        <f>EMBI!$R$45</f>
        <v>0</v>
      </c>
      <c r="R8" s="111"/>
      <c r="S8" s="23"/>
      <c r="T8" s="23"/>
      <c r="U8" s="23"/>
    </row>
    <row r="9" spans="1:21" ht="12.75">
      <c r="A9" s="110" t="s">
        <v>26</v>
      </c>
      <c r="B9" s="110"/>
      <c r="C9" s="111">
        <f>' GENERAL CLINICAS'!$D$40</f>
        <v>9710.05</v>
      </c>
      <c r="D9" s="111">
        <f>' GENERAL CLINICAS'!$E$40</f>
        <v>13020</v>
      </c>
      <c r="E9" s="111">
        <f>' GENERAL CLINICAS'!$F$40</f>
        <v>0</v>
      </c>
      <c r="F9" s="111">
        <f>' GENERAL CLINICAS'!$G$40</f>
        <v>300</v>
      </c>
      <c r="G9" s="111">
        <f>' GENERAL CLINICAS'!$H$40</f>
        <v>0</v>
      </c>
      <c r="H9" s="111">
        <f>' GENERAL CLINICAS'!$I$40</f>
        <v>2997</v>
      </c>
      <c r="I9" s="111">
        <f>' GENERAL CLINICAS'!$J$40</f>
        <v>0</v>
      </c>
      <c r="J9" s="111">
        <f>' GENERAL CLINICAS'!$K$40</f>
        <v>0</v>
      </c>
      <c r="K9" s="111">
        <f>' GENERAL CLINICAS'!$L$40</f>
        <v>500</v>
      </c>
      <c r="L9" s="111">
        <f>' GENERAL CLINICAS'!$M$40</f>
        <v>0</v>
      </c>
      <c r="M9" s="111">
        <f>' GENERAL CLINICAS'!$N$40</f>
        <v>0</v>
      </c>
      <c r="N9" s="111">
        <f>' GENERAL CLINICAS'!$O$40</f>
        <v>500</v>
      </c>
      <c r="O9" s="111">
        <f>' GENERAL CLINICAS'!$P$40</f>
        <v>0</v>
      </c>
      <c r="P9" s="111">
        <f>' GENERAL CLINICAS'!$Q$40</f>
        <v>0</v>
      </c>
      <c r="Q9" s="111">
        <f>' GENERAL CLINICAS'!$R$40</f>
        <v>0</v>
      </c>
      <c r="R9" s="111"/>
      <c r="S9" s="23"/>
      <c r="T9" s="23"/>
      <c r="U9" s="23"/>
    </row>
    <row r="10" spans="1:21" ht="12.75">
      <c r="A10" s="110" t="s">
        <v>27</v>
      </c>
      <c r="B10" s="110"/>
      <c r="C10" s="111">
        <f>'#8'!$D$32</f>
        <v>0</v>
      </c>
      <c r="D10" s="111">
        <f>'#8'!$E$32</f>
        <v>0</v>
      </c>
      <c r="E10" s="111">
        <f>'#8'!$F$32</f>
        <v>0</v>
      </c>
      <c r="F10" s="111">
        <f>'#8'!$G$32</f>
        <v>0</v>
      </c>
      <c r="G10" s="111">
        <f>'#8'!$H$32</f>
        <v>0</v>
      </c>
      <c r="H10" s="111">
        <f>'#8'!$I$32</f>
        <v>0</v>
      </c>
      <c r="I10" s="111">
        <f>'#8'!$J$32</f>
        <v>0</v>
      </c>
      <c r="J10" s="111">
        <f>'#8'!$K$32</f>
        <v>0</v>
      </c>
      <c r="K10" s="111">
        <f>'#8'!$L$32</f>
        <v>0</v>
      </c>
      <c r="L10" s="111">
        <f>'#8'!$M$32</f>
        <v>0</v>
      </c>
      <c r="M10" s="111">
        <f>'#8'!$N$32</f>
        <v>0</v>
      </c>
      <c r="N10" s="111">
        <f>'#8'!$O$32</f>
        <v>0</v>
      </c>
      <c r="O10" s="111">
        <f>'#8'!$P$32</f>
        <v>0</v>
      </c>
      <c r="P10" s="111">
        <f>'#8'!$Q$32</f>
        <v>0</v>
      </c>
      <c r="Q10" s="111">
        <f>'#8'!$R$32</f>
        <v>0</v>
      </c>
      <c r="R10" s="111"/>
      <c r="S10" s="23"/>
      <c r="T10" s="23"/>
      <c r="U10" s="23"/>
    </row>
    <row r="11" spans="1:21" ht="12.75">
      <c r="A11" s="110" t="s">
        <v>28</v>
      </c>
      <c r="B11" s="110"/>
      <c r="C11" s="111">
        <f>'#9'!$D$33</f>
        <v>0</v>
      </c>
      <c r="D11" s="111">
        <f>'#9'!$E$33</f>
        <v>0</v>
      </c>
      <c r="E11" s="111">
        <f>'#9'!$F$33</f>
        <v>0</v>
      </c>
      <c r="F11" s="111">
        <f>'#9'!$G$33</f>
        <v>0</v>
      </c>
      <c r="G11" s="111">
        <f>'#9'!H33</f>
        <v>0</v>
      </c>
      <c r="H11" s="111">
        <f>'#9'!$I$33</f>
        <v>0</v>
      </c>
      <c r="I11" s="111">
        <f>'#9'!$J$33</f>
        <v>0</v>
      </c>
      <c r="J11" s="111">
        <f>'#9'!$K$33</f>
        <v>0</v>
      </c>
      <c r="K11" s="111">
        <f>'#9'!$L$33</f>
        <v>0</v>
      </c>
      <c r="L11" s="111">
        <f>'#9'!$M$33</f>
        <v>0</v>
      </c>
      <c r="M11" s="111">
        <f>'#9'!$N$33</f>
        <v>0</v>
      </c>
      <c r="N11" s="111">
        <f>'#9'!$O$33</f>
        <v>0</v>
      </c>
      <c r="O11" s="111">
        <f>'#9'!$P$33</f>
        <v>0</v>
      </c>
      <c r="P11" s="111">
        <f>'#9'!$Q$33</f>
        <v>0</v>
      </c>
      <c r="Q11" s="111">
        <f>'#9'!$R$33</f>
        <v>0</v>
      </c>
      <c r="R11" s="111"/>
      <c r="S11" s="23"/>
      <c r="T11" s="23"/>
      <c r="U11" s="23"/>
    </row>
    <row r="12" spans="1:21" ht="12.75">
      <c r="A12" s="110" t="s">
        <v>29</v>
      </c>
      <c r="B12" s="110"/>
      <c r="C12" s="111">
        <f>'#10'!$D$44</f>
        <v>0</v>
      </c>
      <c r="D12" s="111">
        <f>'#10'!$E$44</f>
        <v>0</v>
      </c>
      <c r="E12" s="111">
        <f>'#10'!F$44</f>
        <v>0</v>
      </c>
      <c r="F12" s="111">
        <f>'#10'!$G$44</f>
        <v>0</v>
      </c>
      <c r="G12" s="111">
        <f>'#10'!$H$44</f>
        <v>0</v>
      </c>
      <c r="H12" s="111">
        <f>'#10'!$I$44</f>
        <v>0</v>
      </c>
      <c r="I12" s="111">
        <f>'#10'!J$44</f>
        <v>0</v>
      </c>
      <c r="J12" s="111">
        <f>'#10'!K$44</f>
        <v>0</v>
      </c>
      <c r="K12" s="111">
        <f>'#10'!L$44</f>
        <v>0</v>
      </c>
      <c r="L12" s="111">
        <f>'#10'!M$44</f>
        <v>0</v>
      </c>
      <c r="M12" s="111">
        <f>'#10'!$N$44</f>
        <v>0</v>
      </c>
      <c r="N12" s="111">
        <f>'#10'!$O$44</f>
        <v>0</v>
      </c>
      <c r="O12" s="111">
        <f>'#10'!$P$44</f>
        <v>0</v>
      </c>
      <c r="P12" s="111">
        <f>'#10'!$Q$44</f>
        <v>0</v>
      </c>
      <c r="Q12" s="111">
        <f>'#10'!$R$44</f>
        <v>0</v>
      </c>
      <c r="R12" s="111"/>
      <c r="S12" s="23"/>
      <c r="T12" s="23"/>
      <c r="U12" s="23"/>
    </row>
    <row r="13" spans="1:18" ht="12.75">
      <c r="A13" s="110" t="s">
        <v>71</v>
      </c>
      <c r="B13" s="110"/>
      <c r="C13" s="111">
        <f>'HOJA#11'!$D$30</f>
        <v>0</v>
      </c>
      <c r="D13" s="111">
        <f>'HOJA#11'!$E$30</f>
        <v>0</v>
      </c>
      <c r="E13" s="111">
        <f>'HOJA#11'!$F$30</f>
        <v>0</v>
      </c>
      <c r="F13" s="111">
        <f>'HOJA#11'!$G$30</f>
        <v>0</v>
      </c>
      <c r="G13" s="111">
        <f>'HOJA#11'!$H$30</f>
        <v>0</v>
      </c>
      <c r="H13" s="111">
        <f>'HOJA#11'!$I$30</f>
        <v>0</v>
      </c>
      <c r="I13" s="111">
        <f>'HOJA#11'!$J$30</f>
        <v>0</v>
      </c>
      <c r="J13" s="111">
        <f>'HOJA#11'!$K$30</f>
        <v>0</v>
      </c>
      <c r="K13" s="111">
        <f>'HOJA#11'!$L$30</f>
        <v>0</v>
      </c>
      <c r="L13" s="111">
        <f>'HOJA#11'!$M$30</f>
        <v>0</v>
      </c>
      <c r="M13" s="111">
        <f>'HOJA#11'!$N$30</f>
        <v>0</v>
      </c>
      <c r="N13" s="111">
        <f>'HOJA#11'!$O$30</f>
        <v>0</v>
      </c>
      <c r="O13" s="111">
        <f>'HOJA#11'!$P$30</f>
        <v>0</v>
      </c>
      <c r="P13" s="111">
        <f>'HOJA#11'!$Q$30</f>
        <v>0</v>
      </c>
      <c r="Q13" s="111">
        <f>'HOJA#11'!$R$30</f>
        <v>0</v>
      </c>
      <c r="R13" s="111"/>
    </row>
    <row r="14" spans="1:18" ht="13.5" thickBot="1">
      <c r="A14" s="110" t="s">
        <v>72</v>
      </c>
      <c r="B14" s="110"/>
      <c r="C14" s="111">
        <f>'HOJA#12'!$D$30</f>
        <v>0</v>
      </c>
      <c r="D14" s="111">
        <f>'HOJA#12'!$E$30</f>
        <v>0</v>
      </c>
      <c r="E14" s="111">
        <f>'HOJA#12'!$F$30</f>
        <v>0</v>
      </c>
      <c r="F14" s="111">
        <f>'HOJA#12'!$G$30</f>
        <v>0</v>
      </c>
      <c r="G14" s="111">
        <f>'HOJA#12'!$H$30</f>
        <v>0</v>
      </c>
      <c r="H14" s="111">
        <f>'HOJA#12'!$I$30</f>
        <v>0</v>
      </c>
      <c r="I14" s="111">
        <f>'HOJA#12'!$J$30</f>
        <v>0</v>
      </c>
      <c r="J14" s="111">
        <f>'HOJA#12'!$K$30</f>
        <v>0</v>
      </c>
      <c r="K14" s="111">
        <f>'HOJA#12'!$L$30</f>
        <v>0</v>
      </c>
      <c r="L14" s="111">
        <f>'HOJA#12'!$M$30</f>
        <v>0</v>
      </c>
      <c r="M14" s="111">
        <f>'HOJA#12'!$N$30</f>
        <v>0</v>
      </c>
      <c r="N14" s="111">
        <f>'HOJA#12'!$O$30</f>
        <v>0</v>
      </c>
      <c r="O14" s="111">
        <f>'HOJA#12'!$P$30</f>
        <v>0</v>
      </c>
      <c r="P14" s="111">
        <f>'HOJA#12'!$Q$30</f>
        <v>0</v>
      </c>
      <c r="Q14" s="111">
        <f>'HOJA#12'!$R$30</f>
        <v>0</v>
      </c>
      <c r="R14" s="111"/>
    </row>
    <row r="15" spans="1:18" s="24" customFormat="1" ht="18.75" thickBot="1">
      <c r="A15" s="112"/>
      <c r="B15" s="113" t="s">
        <v>31</v>
      </c>
      <c r="C15" s="115">
        <f>SUM(C3:C14)</f>
        <v>72775.35</v>
      </c>
      <c r="D15" s="115">
        <f aca="true" t="shared" si="0" ref="D15:R15">SUM(D3:D14)</f>
        <v>51584</v>
      </c>
      <c r="E15" s="115">
        <f t="shared" si="0"/>
        <v>260</v>
      </c>
      <c r="F15" s="115">
        <f t="shared" si="0"/>
        <v>1302</v>
      </c>
      <c r="G15" s="115">
        <f t="shared" si="0"/>
        <v>0</v>
      </c>
      <c r="H15" s="115">
        <f t="shared" si="0"/>
        <v>7733</v>
      </c>
      <c r="I15" s="115">
        <f t="shared" si="0"/>
        <v>67</v>
      </c>
      <c r="J15" s="115">
        <f t="shared" si="0"/>
        <v>112</v>
      </c>
      <c r="K15" s="115">
        <f t="shared" si="0"/>
        <v>1000</v>
      </c>
      <c r="L15" s="115">
        <f t="shared" si="0"/>
        <v>0</v>
      </c>
      <c r="M15" s="115">
        <f t="shared" si="0"/>
        <v>0</v>
      </c>
      <c r="N15" s="115">
        <f t="shared" si="0"/>
        <v>5198.2</v>
      </c>
      <c r="O15" s="115">
        <f t="shared" si="0"/>
        <v>0</v>
      </c>
      <c r="P15" s="115">
        <f t="shared" si="0"/>
        <v>0</v>
      </c>
      <c r="Q15" s="115">
        <f t="shared" si="0"/>
        <v>0</v>
      </c>
      <c r="R15" s="115">
        <f t="shared" si="0"/>
        <v>0</v>
      </c>
    </row>
    <row r="18" ht="13.5" thickBot="1"/>
    <row r="19" spans="3:6" ht="18.75" thickBot="1">
      <c r="C19" s="117"/>
      <c r="D19" s="118" t="s">
        <v>43</v>
      </c>
      <c r="E19" s="129" t="s">
        <v>44</v>
      </c>
      <c r="F19" s="131" t="s">
        <v>45</v>
      </c>
    </row>
    <row r="20" spans="3:6" ht="18.75" thickBot="1">
      <c r="C20" s="122" t="s">
        <v>46</v>
      </c>
      <c r="D20" s="125">
        <f>C15</f>
        <v>72775.35</v>
      </c>
      <c r="E20" s="130">
        <f>SUM(D20/7.8)</f>
        <v>9330.173076923078</v>
      </c>
      <c r="F20" s="132">
        <f>SUM(E20/E31)*100</f>
        <v>51.97068089298447</v>
      </c>
    </row>
    <row r="21" spans="3:6" ht="18.75" thickBot="1">
      <c r="C21" s="123" t="s">
        <v>47</v>
      </c>
      <c r="D21" s="126">
        <f>H15</f>
        <v>7733</v>
      </c>
      <c r="E21" s="130">
        <f aca="true" t="shared" si="1" ref="E21:E33">SUM(D21/7.8)</f>
        <v>991.4102564102565</v>
      </c>
      <c r="F21" s="133">
        <f>SUM(E21/E31)*100</f>
        <v>5.52232693275194</v>
      </c>
    </row>
    <row r="22" spans="3:6" ht="18.75" thickBot="1">
      <c r="C22" s="123" t="s">
        <v>48</v>
      </c>
      <c r="D22" s="126">
        <f>D15</f>
        <v>51584</v>
      </c>
      <c r="E22" s="130">
        <f t="shared" si="1"/>
        <v>6613.333333333333</v>
      </c>
      <c r="F22" s="133">
        <f>SUM(E22/E31)*100</f>
        <v>36.83741271163533</v>
      </c>
    </row>
    <row r="23" spans="3:6" ht="18.75" thickBot="1">
      <c r="C23" s="123" t="s">
        <v>76</v>
      </c>
      <c r="D23" s="126">
        <f>P15+O15</f>
        <v>0</v>
      </c>
      <c r="E23" s="130">
        <f t="shared" si="1"/>
        <v>0</v>
      </c>
      <c r="F23" s="133">
        <f>SUM(E23/E31)*100</f>
        <v>0</v>
      </c>
    </row>
    <row r="24" spans="3:6" ht="18.75" thickBot="1">
      <c r="C24" s="123" t="s">
        <v>42</v>
      </c>
      <c r="D24" s="126">
        <f>F15</f>
        <v>1302</v>
      </c>
      <c r="E24" s="130">
        <f t="shared" si="1"/>
        <v>166.92307692307693</v>
      </c>
      <c r="F24" s="133">
        <f>SUM(E24/E31)*100</f>
        <v>0.9297904650773342</v>
      </c>
    </row>
    <row r="25" spans="3:6" ht="18.75" thickBot="1">
      <c r="C25" s="123" t="s">
        <v>49</v>
      </c>
      <c r="D25" s="126">
        <f>SUM(E15+J15+K15)</f>
        <v>1372</v>
      </c>
      <c r="E25" s="130">
        <f t="shared" si="1"/>
        <v>175.8974358974359</v>
      </c>
      <c r="F25" s="133">
        <f>SUM(E25/E31)*100</f>
        <v>0.9797791997589114</v>
      </c>
    </row>
    <row r="26" spans="3:6" ht="18.75" thickBot="1">
      <c r="C26" s="123" t="s">
        <v>73</v>
      </c>
      <c r="D26" s="126">
        <f>I15+N15</f>
        <v>5265.2</v>
      </c>
      <c r="E26" s="130">
        <f t="shared" si="1"/>
        <v>675.025641025641</v>
      </c>
      <c r="F26" s="133">
        <f>SUM(E26/E31)*100</f>
        <v>3.7600097977919966</v>
      </c>
    </row>
    <row r="27" spans="3:6" ht="18.75" thickBot="1">
      <c r="C27" s="123" t="s">
        <v>50</v>
      </c>
      <c r="D27" s="126">
        <f>G15</f>
        <v>0</v>
      </c>
      <c r="E27" s="130">
        <f t="shared" si="1"/>
        <v>0</v>
      </c>
      <c r="F27" s="133">
        <f>SUM(E27/E31)*100</f>
        <v>0</v>
      </c>
    </row>
    <row r="28" spans="3:6" ht="18.75" thickBot="1">
      <c r="C28" s="123" t="s">
        <v>51</v>
      </c>
      <c r="D28" s="126">
        <f>Q15</f>
        <v>0</v>
      </c>
      <c r="E28" s="130">
        <f t="shared" si="1"/>
        <v>0</v>
      </c>
      <c r="F28" s="133">
        <f>SUM(E28/E31)*100</f>
        <v>0</v>
      </c>
    </row>
    <row r="29" spans="3:6" ht="18.75" thickBot="1">
      <c r="C29" s="123" t="s">
        <v>52</v>
      </c>
      <c r="D29" s="126">
        <f>M15</f>
        <v>0</v>
      </c>
      <c r="E29" s="130">
        <f t="shared" si="1"/>
        <v>0</v>
      </c>
      <c r="F29" s="133">
        <f>SUM(E29/E31)*100</f>
        <v>0</v>
      </c>
    </row>
    <row r="30" spans="3:6" ht="18.75" thickBot="1">
      <c r="C30" s="134" t="s">
        <v>53</v>
      </c>
      <c r="D30" s="127">
        <f>L15</f>
        <v>0</v>
      </c>
      <c r="E30" s="130">
        <f t="shared" si="1"/>
        <v>0</v>
      </c>
      <c r="F30" s="135">
        <f>SUM(E30/E31)*100</f>
        <v>0</v>
      </c>
    </row>
    <row r="31" spans="3:6" ht="18.75" thickBot="1">
      <c r="C31" s="136" t="s">
        <v>80</v>
      </c>
      <c r="D31" s="128">
        <f>SUM(D20:D30)</f>
        <v>140031.55000000002</v>
      </c>
      <c r="E31" s="130">
        <f t="shared" si="1"/>
        <v>17952.762820512824</v>
      </c>
      <c r="F31" s="119">
        <f>SUM(F20:F30)</f>
        <v>99.99999999999997</v>
      </c>
    </row>
    <row r="32" spans="3:6" ht="18.75" thickBot="1">
      <c r="C32" s="139" t="s">
        <v>55</v>
      </c>
      <c r="D32" s="120">
        <f>'HOJA#12'!V30</f>
        <v>139776</v>
      </c>
      <c r="E32" s="130">
        <f>SUM(D32/7.8)</f>
        <v>17920</v>
      </c>
      <c r="F32" s="121"/>
    </row>
    <row r="33" spans="3:6" ht="18.75" thickBot="1">
      <c r="C33" s="124" t="s">
        <v>54</v>
      </c>
      <c r="D33" s="137">
        <f>(D32-D31)</f>
        <v>-255.55000000001746</v>
      </c>
      <c r="E33" s="130">
        <f t="shared" si="1"/>
        <v>-32.76282051282275</v>
      </c>
      <c r="F33" s="138"/>
    </row>
  </sheetData>
  <sheetProtection/>
  <printOptions/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34"/>
  <sheetViews>
    <sheetView zoomScale="90" zoomScaleNormal="90" zoomScalePageLayoutView="0" workbookViewId="0" topLeftCell="D7">
      <selection activeCell="W4" sqref="W4"/>
    </sheetView>
  </sheetViews>
  <sheetFormatPr defaultColWidth="11.421875" defaultRowHeight="12.75"/>
  <cols>
    <col min="1" max="1" width="37.28125" style="0" bestFit="1" customWidth="1"/>
    <col min="2" max="2" width="10.8515625" style="0" bestFit="1" customWidth="1"/>
    <col min="3" max="3" width="11.57421875" style="0" bestFit="1" customWidth="1"/>
    <col min="4" max="19" width="9.140625" style="0" customWidth="1"/>
    <col min="20" max="20" width="10.8515625" style="0" bestFit="1" customWidth="1"/>
    <col min="21" max="21" width="10.28125" style="0" bestFit="1" customWidth="1"/>
    <col min="22" max="22" width="13.28125" style="0" bestFit="1" customWidth="1"/>
    <col min="23" max="23" width="23.00390625" style="0" bestFit="1" customWidth="1"/>
  </cols>
  <sheetData>
    <row r="1" spans="1:23" ht="20.25">
      <c r="A1" s="6" t="s">
        <v>16</v>
      </c>
      <c r="B1" s="7"/>
      <c r="C1" s="7" t="s">
        <v>84</v>
      </c>
      <c r="D1" s="7"/>
      <c r="E1" s="7"/>
      <c r="F1" s="7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59"/>
      <c r="T1" s="44"/>
      <c r="U1" s="45" t="s">
        <v>44</v>
      </c>
      <c r="V1" s="46" t="s">
        <v>68</v>
      </c>
      <c r="W1" s="46" t="s">
        <v>69</v>
      </c>
    </row>
    <row r="2" spans="1:23" ht="21" thickBot="1">
      <c r="A2" s="2" t="s">
        <v>82</v>
      </c>
      <c r="B2" s="2" t="s">
        <v>36</v>
      </c>
      <c r="C2" s="2" t="s">
        <v>38</v>
      </c>
      <c r="D2" s="2" t="s">
        <v>0</v>
      </c>
      <c r="E2" s="2"/>
      <c r="F2" s="2"/>
      <c r="G2" s="2" t="s">
        <v>30</v>
      </c>
      <c r="H2" s="2">
        <v>2012</v>
      </c>
      <c r="I2" s="1"/>
      <c r="J2" s="1"/>
      <c r="K2" s="1"/>
      <c r="L2" s="1"/>
      <c r="M2" s="1"/>
      <c r="N2" s="28" t="s">
        <v>63</v>
      </c>
      <c r="O2" s="28" t="s">
        <v>64</v>
      </c>
      <c r="P2" s="28" t="s">
        <v>75</v>
      </c>
      <c r="Q2" s="28" t="s">
        <v>59</v>
      </c>
      <c r="R2" s="28" t="s">
        <v>61</v>
      </c>
      <c r="S2" s="60"/>
      <c r="T2" s="47" t="s">
        <v>1</v>
      </c>
      <c r="U2" s="48" t="s">
        <v>1</v>
      </c>
      <c r="V2" s="49"/>
      <c r="W2" s="50" t="s">
        <v>54</v>
      </c>
    </row>
    <row r="3" spans="1:23" ht="13.5" thickBot="1">
      <c r="A3" s="9" t="s">
        <v>2</v>
      </c>
      <c r="B3" s="28" t="s">
        <v>3</v>
      </c>
      <c r="C3" s="28" t="s">
        <v>4</v>
      </c>
      <c r="D3" s="28" t="s">
        <v>32</v>
      </c>
      <c r="E3" s="28" t="s">
        <v>6</v>
      </c>
      <c r="F3" s="28" t="s">
        <v>7</v>
      </c>
      <c r="G3" s="28" t="s">
        <v>61</v>
      </c>
      <c r="H3" s="28" t="s">
        <v>9</v>
      </c>
      <c r="I3" s="28" t="s">
        <v>10</v>
      </c>
      <c r="J3" s="28" t="s">
        <v>11</v>
      </c>
      <c r="K3" s="28" t="s">
        <v>18</v>
      </c>
      <c r="L3" s="28" t="s">
        <v>19</v>
      </c>
      <c r="M3" s="28" t="s">
        <v>56</v>
      </c>
      <c r="N3" s="28" t="s">
        <v>57</v>
      </c>
      <c r="O3" s="28" t="s">
        <v>12</v>
      </c>
      <c r="P3" s="28" t="s">
        <v>62</v>
      </c>
      <c r="Q3" s="28" t="s">
        <v>60</v>
      </c>
      <c r="R3" s="28" t="s">
        <v>58</v>
      </c>
      <c r="S3" s="56" t="s">
        <v>13</v>
      </c>
      <c r="T3" s="147">
        <f>SUM(V4:V32)+W3</f>
        <v>2744.1700000000037</v>
      </c>
      <c r="U3" s="149">
        <f>T3/7.73</f>
        <v>355.00258732212205</v>
      </c>
      <c r="V3" s="72">
        <f>'#8'!$V$32</f>
        <v>139776</v>
      </c>
      <c r="W3" s="72">
        <f>'#8'!T32</f>
        <v>2744.1700000000037</v>
      </c>
    </row>
    <row r="4" spans="1:23" ht="12.75">
      <c r="A4" s="32"/>
      <c r="B4" s="33"/>
      <c r="C4" s="33"/>
      <c r="D4" s="33"/>
      <c r="E4" s="33"/>
      <c r="F4" s="33"/>
      <c r="G4" s="33"/>
      <c r="H4" s="33"/>
      <c r="I4" s="33"/>
      <c r="J4" s="33" t="s">
        <v>14</v>
      </c>
      <c r="K4" s="33"/>
      <c r="L4" s="33"/>
      <c r="M4" s="33"/>
      <c r="N4" s="33"/>
      <c r="O4" s="33" t="s">
        <v>14</v>
      </c>
      <c r="P4" s="33"/>
      <c r="Q4" s="33"/>
      <c r="R4" s="34"/>
      <c r="S4" s="57"/>
      <c r="T4" s="69"/>
      <c r="U4" s="149">
        <f aca="true" t="shared" si="0" ref="U4:U33">T4/7.73</f>
        <v>0</v>
      </c>
      <c r="V4" s="151"/>
      <c r="W4" s="73"/>
    </row>
    <row r="5" spans="1:23" ht="12.75">
      <c r="A5" s="10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57">
        <f>SUM(D5:R5)</f>
        <v>0</v>
      </c>
      <c r="T5" s="69">
        <f>(T3-S5)</f>
        <v>2744.1700000000037</v>
      </c>
      <c r="U5" s="149">
        <f t="shared" si="0"/>
        <v>355.00258732212205</v>
      </c>
      <c r="V5" s="152"/>
      <c r="W5" s="48"/>
    </row>
    <row r="6" spans="1:23" ht="12.75">
      <c r="A6" s="10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57">
        <f aca="true" t="shared" si="1" ref="S6:S32">SUM(D6:R6)</f>
        <v>0</v>
      </c>
      <c r="T6" s="69">
        <f>(T5-S6)</f>
        <v>2744.1700000000037</v>
      </c>
      <c r="U6" s="149">
        <f t="shared" si="0"/>
        <v>355.00258732212205</v>
      </c>
      <c r="V6" s="152"/>
      <c r="W6" s="48"/>
    </row>
    <row r="7" spans="1:23" ht="12.75">
      <c r="A7" s="10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57">
        <f t="shared" si="1"/>
        <v>0</v>
      </c>
      <c r="T7" s="69">
        <f aca="true" t="shared" si="2" ref="T7:T32">(T6-S7)</f>
        <v>2744.1700000000037</v>
      </c>
      <c r="U7" s="149">
        <f t="shared" si="0"/>
        <v>355.00258732212205</v>
      </c>
      <c r="V7" s="152"/>
      <c r="W7" s="48"/>
    </row>
    <row r="8" spans="1:23" ht="12.75">
      <c r="A8" s="10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57">
        <f t="shared" si="1"/>
        <v>0</v>
      </c>
      <c r="T8" s="69">
        <f t="shared" si="2"/>
        <v>2744.1700000000037</v>
      </c>
      <c r="U8" s="149">
        <f t="shared" si="0"/>
        <v>355.00258732212205</v>
      </c>
      <c r="V8" s="152"/>
      <c r="W8" s="48"/>
    </row>
    <row r="9" spans="1:23" ht="12.75">
      <c r="A9" s="10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57">
        <f t="shared" si="1"/>
        <v>0</v>
      </c>
      <c r="T9" s="69">
        <f t="shared" si="2"/>
        <v>2744.1700000000037</v>
      </c>
      <c r="U9" s="149">
        <f t="shared" si="0"/>
        <v>355.00258732212205</v>
      </c>
      <c r="V9" s="152"/>
      <c r="W9" s="48"/>
    </row>
    <row r="10" spans="1:23" ht="12.75">
      <c r="A10" s="10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57">
        <f t="shared" si="1"/>
        <v>0</v>
      </c>
      <c r="T10" s="69">
        <f t="shared" si="2"/>
        <v>2744.1700000000037</v>
      </c>
      <c r="U10" s="149">
        <f t="shared" si="0"/>
        <v>355.00258732212205</v>
      </c>
      <c r="V10" s="152"/>
      <c r="W10" s="48"/>
    </row>
    <row r="11" spans="1:23" ht="12.75">
      <c r="A11" s="10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57">
        <f t="shared" si="1"/>
        <v>0</v>
      </c>
      <c r="T11" s="69">
        <f t="shared" si="2"/>
        <v>2744.1700000000037</v>
      </c>
      <c r="U11" s="149">
        <f t="shared" si="0"/>
        <v>355.00258732212205</v>
      </c>
      <c r="V11" s="152"/>
      <c r="W11" s="48"/>
    </row>
    <row r="12" spans="1:23" ht="12.75">
      <c r="A12" s="10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57">
        <f t="shared" si="1"/>
        <v>0</v>
      </c>
      <c r="T12" s="69">
        <f t="shared" si="2"/>
        <v>2744.1700000000037</v>
      </c>
      <c r="U12" s="149">
        <f t="shared" si="0"/>
        <v>355.00258732212205</v>
      </c>
      <c r="V12" s="152"/>
      <c r="W12" s="48"/>
    </row>
    <row r="13" spans="1:23" ht="12.75">
      <c r="A13" s="10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57">
        <f t="shared" si="1"/>
        <v>0</v>
      </c>
      <c r="T13" s="69">
        <f t="shared" si="2"/>
        <v>2744.1700000000037</v>
      </c>
      <c r="U13" s="149">
        <f t="shared" si="0"/>
        <v>355.00258732212205</v>
      </c>
      <c r="V13" s="152"/>
      <c r="W13" s="48"/>
    </row>
    <row r="14" spans="1:23" ht="12.75">
      <c r="A14" s="10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57">
        <f t="shared" si="1"/>
        <v>0</v>
      </c>
      <c r="T14" s="69">
        <f t="shared" si="2"/>
        <v>2744.1700000000037</v>
      </c>
      <c r="U14" s="149">
        <f t="shared" si="0"/>
        <v>355.00258732212205</v>
      </c>
      <c r="V14" s="152"/>
      <c r="W14" s="48"/>
    </row>
    <row r="15" spans="1:23" ht="12.75">
      <c r="A15" s="10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57">
        <f t="shared" si="1"/>
        <v>0</v>
      </c>
      <c r="T15" s="69">
        <f t="shared" si="2"/>
        <v>2744.1700000000037</v>
      </c>
      <c r="U15" s="149">
        <f t="shared" si="0"/>
        <v>355.00258732212205</v>
      </c>
      <c r="V15" s="152"/>
      <c r="W15" s="48"/>
    </row>
    <row r="16" spans="1:23" ht="12.75">
      <c r="A16" s="10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57">
        <f t="shared" si="1"/>
        <v>0</v>
      </c>
      <c r="T16" s="69">
        <f t="shared" si="2"/>
        <v>2744.1700000000037</v>
      </c>
      <c r="U16" s="149">
        <f t="shared" si="0"/>
        <v>355.00258732212205</v>
      </c>
      <c r="V16" s="152"/>
      <c r="W16" s="48"/>
    </row>
    <row r="17" spans="1:23" ht="12.75">
      <c r="A17" s="10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57">
        <f t="shared" si="1"/>
        <v>0</v>
      </c>
      <c r="T17" s="69">
        <f t="shared" si="2"/>
        <v>2744.1700000000037</v>
      </c>
      <c r="U17" s="149">
        <f t="shared" si="0"/>
        <v>355.00258732212205</v>
      </c>
      <c r="V17" s="152"/>
      <c r="W17" s="48"/>
    </row>
    <row r="18" spans="1:23" ht="12.75">
      <c r="A18" s="10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57">
        <f t="shared" si="1"/>
        <v>0</v>
      </c>
      <c r="T18" s="69">
        <f t="shared" si="2"/>
        <v>2744.1700000000037</v>
      </c>
      <c r="U18" s="149">
        <f t="shared" si="0"/>
        <v>355.00258732212205</v>
      </c>
      <c r="V18" s="152"/>
      <c r="W18" s="48"/>
    </row>
    <row r="19" spans="1:23" ht="12.75">
      <c r="A19" s="10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57">
        <f t="shared" si="1"/>
        <v>0</v>
      </c>
      <c r="T19" s="69">
        <f t="shared" si="2"/>
        <v>2744.1700000000037</v>
      </c>
      <c r="U19" s="149">
        <f t="shared" si="0"/>
        <v>355.00258732212205</v>
      </c>
      <c r="V19" s="152"/>
      <c r="W19" s="48"/>
    </row>
    <row r="20" spans="1:23" ht="12.75">
      <c r="A20" s="10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57">
        <f t="shared" si="1"/>
        <v>0</v>
      </c>
      <c r="T20" s="69">
        <f t="shared" si="2"/>
        <v>2744.1700000000037</v>
      </c>
      <c r="U20" s="149">
        <f t="shared" si="0"/>
        <v>355.00258732212205</v>
      </c>
      <c r="V20" s="152"/>
      <c r="W20" s="48"/>
    </row>
    <row r="21" spans="1:23" ht="12.75">
      <c r="A21" s="10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57">
        <f t="shared" si="1"/>
        <v>0</v>
      </c>
      <c r="T21" s="69">
        <f t="shared" si="2"/>
        <v>2744.1700000000037</v>
      </c>
      <c r="U21" s="149">
        <f t="shared" si="0"/>
        <v>355.00258732212205</v>
      </c>
      <c r="V21" s="152"/>
      <c r="W21" s="48"/>
    </row>
    <row r="22" spans="1:23" ht="12.75">
      <c r="A22" s="10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57">
        <f t="shared" si="1"/>
        <v>0</v>
      </c>
      <c r="T22" s="69">
        <f t="shared" si="2"/>
        <v>2744.1700000000037</v>
      </c>
      <c r="U22" s="149">
        <f t="shared" si="0"/>
        <v>355.00258732212205</v>
      </c>
      <c r="V22" s="152"/>
      <c r="W22" s="48"/>
    </row>
    <row r="23" spans="1:23" ht="12.75">
      <c r="A23" s="10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57">
        <f t="shared" si="1"/>
        <v>0</v>
      </c>
      <c r="T23" s="69">
        <f t="shared" si="2"/>
        <v>2744.1700000000037</v>
      </c>
      <c r="U23" s="149">
        <f t="shared" si="0"/>
        <v>355.00258732212205</v>
      </c>
      <c r="V23" s="152"/>
      <c r="W23" s="48"/>
    </row>
    <row r="24" spans="1:23" ht="12.75">
      <c r="A24" s="10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57">
        <f t="shared" si="1"/>
        <v>0</v>
      </c>
      <c r="T24" s="69">
        <f t="shared" si="2"/>
        <v>2744.1700000000037</v>
      </c>
      <c r="U24" s="149">
        <f t="shared" si="0"/>
        <v>355.00258732212205</v>
      </c>
      <c r="V24" s="152"/>
      <c r="W24" s="48"/>
    </row>
    <row r="25" spans="1:23" ht="12.75">
      <c r="A25" s="10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57">
        <f t="shared" si="1"/>
        <v>0</v>
      </c>
      <c r="T25" s="69">
        <f t="shared" si="2"/>
        <v>2744.1700000000037</v>
      </c>
      <c r="U25" s="149">
        <f t="shared" si="0"/>
        <v>355.00258732212205</v>
      </c>
      <c r="V25" s="152"/>
      <c r="W25" s="48"/>
    </row>
    <row r="26" spans="1:23" ht="12.7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57">
        <f t="shared" si="1"/>
        <v>0</v>
      </c>
      <c r="T26" s="70">
        <f t="shared" si="2"/>
        <v>2744.1700000000037</v>
      </c>
      <c r="U26" s="149">
        <f t="shared" si="0"/>
        <v>355.00258732212205</v>
      </c>
      <c r="V26" s="152"/>
      <c r="W26" s="48"/>
    </row>
    <row r="27" spans="1:23" ht="12.7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57">
        <f t="shared" si="1"/>
        <v>0</v>
      </c>
      <c r="T27" s="70">
        <f t="shared" si="2"/>
        <v>2744.1700000000037</v>
      </c>
      <c r="U27" s="149">
        <f t="shared" si="0"/>
        <v>355.00258732212205</v>
      </c>
      <c r="V27" s="152"/>
      <c r="W27" s="48"/>
    </row>
    <row r="28" spans="1:23" ht="12.7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57">
        <f t="shared" si="1"/>
        <v>0</v>
      </c>
      <c r="T28" s="70">
        <f t="shared" si="2"/>
        <v>2744.1700000000037</v>
      </c>
      <c r="U28" s="149">
        <f t="shared" si="0"/>
        <v>355.00258732212205</v>
      </c>
      <c r="V28" s="152"/>
      <c r="W28" s="48"/>
    </row>
    <row r="29" spans="1:23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57">
        <f t="shared" si="1"/>
        <v>0</v>
      </c>
      <c r="T29" s="70">
        <f t="shared" si="2"/>
        <v>2744.1700000000037</v>
      </c>
      <c r="U29" s="149">
        <f t="shared" si="0"/>
        <v>355.00258732212205</v>
      </c>
      <c r="V29" s="152"/>
      <c r="W29" s="48"/>
    </row>
    <row r="30" spans="1:23" ht="12.7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57">
        <f t="shared" si="1"/>
        <v>0</v>
      </c>
      <c r="T30" s="70">
        <f t="shared" si="2"/>
        <v>2744.1700000000037</v>
      </c>
      <c r="U30" s="149">
        <f t="shared" si="0"/>
        <v>355.00258732212205</v>
      </c>
      <c r="V30" s="152"/>
      <c r="W30" s="48"/>
    </row>
    <row r="31" spans="1:23" ht="12.7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7">
        <f t="shared" si="1"/>
        <v>0</v>
      </c>
      <c r="T31" s="70">
        <f t="shared" si="2"/>
        <v>2744.1700000000037</v>
      </c>
      <c r="U31" s="149">
        <f t="shared" si="0"/>
        <v>355.00258732212205</v>
      </c>
      <c r="V31" s="152"/>
      <c r="W31" s="48"/>
    </row>
    <row r="32" spans="1:23" ht="13.5" thickBot="1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57">
        <f t="shared" si="1"/>
        <v>0</v>
      </c>
      <c r="T32" s="70">
        <f t="shared" si="2"/>
        <v>2744.1700000000037</v>
      </c>
      <c r="U32" s="149">
        <f t="shared" si="0"/>
        <v>355.00258732212205</v>
      </c>
      <c r="V32" s="152"/>
      <c r="W32" s="48"/>
    </row>
    <row r="33" spans="1:23" ht="13.5" thickBot="1">
      <c r="A33" s="11" t="s">
        <v>15</v>
      </c>
      <c r="B33" s="12"/>
      <c r="C33" s="13"/>
      <c r="D33" s="13">
        <f>SUM(D4:D32)</f>
        <v>0</v>
      </c>
      <c r="E33" s="13">
        <f aca="true" t="shared" si="3" ref="E33:S33">SUM(E4:E32)</f>
        <v>0</v>
      </c>
      <c r="F33" s="13">
        <f t="shared" si="3"/>
        <v>0</v>
      </c>
      <c r="G33" s="13">
        <f t="shared" si="3"/>
        <v>0</v>
      </c>
      <c r="H33" s="13">
        <f t="shared" si="3"/>
        <v>0</v>
      </c>
      <c r="I33" s="13">
        <f t="shared" si="3"/>
        <v>0</v>
      </c>
      <c r="J33" s="13">
        <f t="shared" si="3"/>
        <v>0</v>
      </c>
      <c r="K33" s="13">
        <f t="shared" si="3"/>
        <v>0</v>
      </c>
      <c r="L33" s="13">
        <f t="shared" si="3"/>
        <v>0</v>
      </c>
      <c r="M33" s="13">
        <f>SUM(M4:M32)</f>
        <v>0</v>
      </c>
      <c r="N33" s="13">
        <f>SUM(N4:N32)</f>
        <v>0</v>
      </c>
      <c r="O33" s="13">
        <f>SUM(O4:O32)</f>
        <v>0</v>
      </c>
      <c r="P33" s="13">
        <f>SUM(P4:P32)</f>
        <v>0</v>
      </c>
      <c r="Q33" s="13">
        <f t="shared" si="3"/>
        <v>0</v>
      </c>
      <c r="R33" s="13">
        <f t="shared" si="3"/>
        <v>0</v>
      </c>
      <c r="S33" s="63">
        <f t="shared" si="3"/>
        <v>0</v>
      </c>
      <c r="T33" s="71">
        <f>T32</f>
        <v>2744.1700000000037</v>
      </c>
      <c r="U33" s="149">
        <f t="shared" si="0"/>
        <v>355.00258732212205</v>
      </c>
      <c r="V33" s="148">
        <f>SUM(V3:V32)</f>
        <v>139776</v>
      </c>
      <c r="W33" s="74"/>
    </row>
    <row r="34" ht="12.75">
      <c r="S34" s="170">
        <f>S33/7.73</f>
        <v>0</v>
      </c>
    </row>
  </sheetData>
  <sheetProtection/>
  <printOptions/>
  <pageMargins left="0.25" right="0.25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44"/>
  <sheetViews>
    <sheetView zoomScale="90" zoomScaleNormal="90" zoomScalePageLayoutView="0" workbookViewId="0" topLeftCell="D13">
      <selection activeCell="W4" sqref="W4"/>
    </sheetView>
  </sheetViews>
  <sheetFormatPr defaultColWidth="11.421875" defaultRowHeight="12.75"/>
  <cols>
    <col min="1" max="1" width="37.28125" style="0" bestFit="1" customWidth="1"/>
    <col min="2" max="2" width="10.8515625" style="0" bestFit="1" customWidth="1"/>
    <col min="3" max="3" width="15.00390625" style="0" bestFit="1" customWidth="1"/>
    <col min="4" max="19" width="9.140625" style="0" customWidth="1"/>
    <col min="20" max="20" width="12.57421875" style="0" bestFit="1" customWidth="1"/>
    <col min="21" max="21" width="11.140625" style="0" bestFit="1" customWidth="1"/>
    <col min="22" max="22" width="13.28125" style="0" bestFit="1" customWidth="1"/>
    <col min="23" max="23" width="23.00390625" style="0" bestFit="1" customWidth="1"/>
  </cols>
  <sheetData>
    <row r="1" spans="1:23" ht="20.25">
      <c r="A1" s="6" t="s">
        <v>16</v>
      </c>
      <c r="B1" s="7"/>
      <c r="C1" s="7"/>
      <c r="D1" s="7"/>
      <c r="E1" s="7"/>
      <c r="F1" s="7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59"/>
      <c r="T1" s="44"/>
      <c r="U1" s="45" t="s">
        <v>44</v>
      </c>
      <c r="V1" s="46" t="s">
        <v>68</v>
      </c>
      <c r="W1" s="46" t="s">
        <v>69</v>
      </c>
    </row>
    <row r="2" spans="1:23" ht="21" thickBot="1">
      <c r="A2" s="2" t="s">
        <v>82</v>
      </c>
      <c r="B2" s="2" t="s">
        <v>36</v>
      </c>
      <c r="C2" s="2" t="s">
        <v>39</v>
      </c>
      <c r="D2" s="2" t="s">
        <v>0</v>
      </c>
      <c r="E2" s="2"/>
      <c r="F2" s="2"/>
      <c r="G2" s="2" t="s">
        <v>30</v>
      </c>
      <c r="H2" s="2">
        <v>2012</v>
      </c>
      <c r="I2" s="1"/>
      <c r="J2" s="1"/>
      <c r="K2" s="1"/>
      <c r="L2" s="1"/>
      <c r="M2" s="1"/>
      <c r="N2" s="28" t="s">
        <v>63</v>
      </c>
      <c r="O2" s="28" t="s">
        <v>64</v>
      </c>
      <c r="P2" s="28" t="s">
        <v>75</v>
      </c>
      <c r="Q2" s="28" t="s">
        <v>59</v>
      </c>
      <c r="R2" s="28" t="s">
        <v>61</v>
      </c>
      <c r="S2" s="60"/>
      <c r="T2" s="47" t="s">
        <v>1</v>
      </c>
      <c r="U2" s="48" t="s">
        <v>1</v>
      </c>
      <c r="V2" s="49"/>
      <c r="W2" s="50" t="s">
        <v>54</v>
      </c>
    </row>
    <row r="3" spans="1:23" ht="13.5" thickBot="1">
      <c r="A3" s="9" t="s">
        <v>2</v>
      </c>
      <c r="B3" s="28" t="s">
        <v>3</v>
      </c>
      <c r="C3" s="28" t="s">
        <v>4</v>
      </c>
      <c r="D3" s="28" t="s">
        <v>32</v>
      </c>
      <c r="E3" s="28" t="s">
        <v>6</v>
      </c>
      <c r="F3" s="28" t="s">
        <v>7</v>
      </c>
      <c r="G3" s="28" t="s">
        <v>61</v>
      </c>
      <c r="H3" s="28" t="s">
        <v>9</v>
      </c>
      <c r="I3" s="28" t="s">
        <v>10</v>
      </c>
      <c r="J3" s="28" t="s">
        <v>11</v>
      </c>
      <c r="K3" s="28" t="s">
        <v>18</v>
      </c>
      <c r="L3" s="28" t="s">
        <v>19</v>
      </c>
      <c r="M3" s="28" t="s">
        <v>56</v>
      </c>
      <c r="N3" s="28" t="s">
        <v>57</v>
      </c>
      <c r="O3" s="28" t="s">
        <v>12</v>
      </c>
      <c r="P3" s="28" t="s">
        <v>62</v>
      </c>
      <c r="Q3" s="28" t="s">
        <v>60</v>
      </c>
      <c r="R3" s="28" t="s">
        <v>58</v>
      </c>
      <c r="S3" s="56" t="s">
        <v>13</v>
      </c>
      <c r="T3" s="147">
        <f>SUM(V4:V43)+W3</f>
        <v>2744.1700000000037</v>
      </c>
      <c r="U3" s="149">
        <f>T3/7.73</f>
        <v>355.00258732212205</v>
      </c>
      <c r="V3" s="72">
        <f>'#9'!$V$33</f>
        <v>139776</v>
      </c>
      <c r="W3" s="72">
        <f>'#9'!T33</f>
        <v>2744.1700000000037</v>
      </c>
    </row>
    <row r="4" spans="1:23" ht="12.75">
      <c r="A4" s="32"/>
      <c r="B4" s="33"/>
      <c r="C4" s="33"/>
      <c r="D4" s="33"/>
      <c r="E4" s="33"/>
      <c r="F4" s="33"/>
      <c r="G4" s="33"/>
      <c r="H4" s="33"/>
      <c r="I4" s="33"/>
      <c r="J4" s="33" t="s">
        <v>14</v>
      </c>
      <c r="K4" s="33"/>
      <c r="L4" s="33"/>
      <c r="M4" s="33"/>
      <c r="N4" s="33"/>
      <c r="O4" s="33" t="s">
        <v>14</v>
      </c>
      <c r="P4" s="33"/>
      <c r="Q4" s="33"/>
      <c r="R4" s="34"/>
      <c r="S4" s="57"/>
      <c r="T4" s="69"/>
      <c r="U4" s="149">
        <f aca="true" t="shared" si="0" ref="U4:U44">T4/7.73</f>
        <v>0</v>
      </c>
      <c r="V4" s="151"/>
      <c r="W4" s="73"/>
    </row>
    <row r="5" spans="1:23" ht="12.75">
      <c r="A5" s="10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57">
        <f>SUM(D5:R5)</f>
        <v>0</v>
      </c>
      <c r="T5" s="69">
        <f>(T3-S5)</f>
        <v>2744.1700000000037</v>
      </c>
      <c r="U5" s="149">
        <f t="shared" si="0"/>
        <v>355.00258732212205</v>
      </c>
      <c r="V5" s="152"/>
      <c r="W5" s="48"/>
    </row>
    <row r="6" spans="1:23" ht="12.75">
      <c r="A6" s="10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57">
        <f aca="true" t="shared" si="1" ref="S6:S43">SUM(D6:R6)</f>
        <v>0</v>
      </c>
      <c r="T6" s="69">
        <f>(T5-S6)</f>
        <v>2744.1700000000037</v>
      </c>
      <c r="U6" s="149">
        <f t="shared" si="0"/>
        <v>355.00258732212205</v>
      </c>
      <c r="V6" s="152"/>
      <c r="W6" s="48"/>
    </row>
    <row r="7" spans="1:23" ht="12.75">
      <c r="A7" s="10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57">
        <f t="shared" si="1"/>
        <v>0</v>
      </c>
      <c r="T7" s="69">
        <f aca="true" t="shared" si="2" ref="T7:T43">(T6-S7)</f>
        <v>2744.1700000000037</v>
      </c>
      <c r="U7" s="149">
        <f t="shared" si="0"/>
        <v>355.00258732212205</v>
      </c>
      <c r="V7" s="152"/>
      <c r="W7" s="48"/>
    </row>
    <row r="8" spans="1:23" ht="12.75">
      <c r="A8" s="10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57">
        <f t="shared" si="1"/>
        <v>0</v>
      </c>
      <c r="T8" s="69">
        <f t="shared" si="2"/>
        <v>2744.1700000000037</v>
      </c>
      <c r="U8" s="149">
        <f t="shared" si="0"/>
        <v>355.00258732212205</v>
      </c>
      <c r="V8" s="152"/>
      <c r="W8" s="48"/>
    </row>
    <row r="9" spans="1:23" ht="12.75">
      <c r="A9" s="10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57">
        <f t="shared" si="1"/>
        <v>0</v>
      </c>
      <c r="T9" s="69">
        <f t="shared" si="2"/>
        <v>2744.1700000000037</v>
      </c>
      <c r="U9" s="149">
        <f t="shared" si="0"/>
        <v>355.00258732212205</v>
      </c>
      <c r="V9" s="152"/>
      <c r="W9" s="48"/>
    </row>
    <row r="10" spans="1:23" ht="12.75">
      <c r="A10" s="10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57">
        <f t="shared" si="1"/>
        <v>0</v>
      </c>
      <c r="T10" s="69">
        <f t="shared" si="2"/>
        <v>2744.1700000000037</v>
      </c>
      <c r="U10" s="149">
        <f t="shared" si="0"/>
        <v>355.00258732212205</v>
      </c>
      <c r="V10" s="152"/>
      <c r="W10" s="48"/>
    </row>
    <row r="11" spans="1:23" ht="12.75">
      <c r="A11" s="10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57">
        <f t="shared" si="1"/>
        <v>0</v>
      </c>
      <c r="T11" s="69">
        <f t="shared" si="2"/>
        <v>2744.1700000000037</v>
      </c>
      <c r="U11" s="149">
        <f t="shared" si="0"/>
        <v>355.00258732212205</v>
      </c>
      <c r="V11" s="152"/>
      <c r="W11" s="48"/>
    </row>
    <row r="12" spans="1:23" ht="12.75">
      <c r="A12" s="10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57">
        <f t="shared" si="1"/>
        <v>0</v>
      </c>
      <c r="T12" s="69">
        <f t="shared" si="2"/>
        <v>2744.1700000000037</v>
      </c>
      <c r="U12" s="149">
        <f t="shared" si="0"/>
        <v>355.00258732212205</v>
      </c>
      <c r="V12" s="152"/>
      <c r="W12" s="48"/>
    </row>
    <row r="13" spans="1:23" ht="12.75">
      <c r="A13" s="10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57">
        <f t="shared" si="1"/>
        <v>0</v>
      </c>
      <c r="T13" s="69">
        <f t="shared" si="2"/>
        <v>2744.1700000000037</v>
      </c>
      <c r="U13" s="149">
        <f t="shared" si="0"/>
        <v>355.00258732212205</v>
      </c>
      <c r="V13" s="152"/>
      <c r="W13" s="48"/>
    </row>
    <row r="14" spans="1:23" ht="12.75">
      <c r="A14" s="10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57">
        <f t="shared" si="1"/>
        <v>0</v>
      </c>
      <c r="T14" s="69">
        <f t="shared" si="2"/>
        <v>2744.1700000000037</v>
      </c>
      <c r="U14" s="149">
        <f t="shared" si="0"/>
        <v>355.00258732212205</v>
      </c>
      <c r="V14" s="152"/>
      <c r="W14" s="48"/>
    </row>
    <row r="15" spans="1:23" ht="12.75">
      <c r="A15" s="10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57">
        <f t="shared" si="1"/>
        <v>0</v>
      </c>
      <c r="T15" s="69">
        <f t="shared" si="2"/>
        <v>2744.1700000000037</v>
      </c>
      <c r="U15" s="149">
        <f t="shared" si="0"/>
        <v>355.00258732212205</v>
      </c>
      <c r="V15" s="152"/>
      <c r="W15" s="48"/>
    </row>
    <row r="16" spans="1:23" ht="12.75">
      <c r="A16" s="10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57">
        <f t="shared" si="1"/>
        <v>0</v>
      </c>
      <c r="T16" s="69">
        <f t="shared" si="2"/>
        <v>2744.1700000000037</v>
      </c>
      <c r="U16" s="149">
        <f t="shared" si="0"/>
        <v>355.00258732212205</v>
      </c>
      <c r="V16" s="152"/>
      <c r="W16" s="48"/>
    </row>
    <row r="17" spans="1:23" ht="12.75">
      <c r="A17" s="10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57">
        <f t="shared" si="1"/>
        <v>0</v>
      </c>
      <c r="T17" s="69">
        <f t="shared" si="2"/>
        <v>2744.1700000000037</v>
      </c>
      <c r="U17" s="149">
        <f t="shared" si="0"/>
        <v>355.00258732212205</v>
      </c>
      <c r="V17" s="152"/>
      <c r="W17" s="48"/>
    </row>
    <row r="18" spans="1:23" ht="12.75">
      <c r="A18" s="10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57">
        <f t="shared" si="1"/>
        <v>0</v>
      </c>
      <c r="T18" s="69">
        <f t="shared" si="2"/>
        <v>2744.1700000000037</v>
      </c>
      <c r="U18" s="149">
        <f t="shared" si="0"/>
        <v>355.00258732212205</v>
      </c>
      <c r="V18" s="152"/>
      <c r="W18" s="48"/>
    </row>
    <row r="19" spans="1:23" ht="12.75">
      <c r="A19" s="10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57">
        <f t="shared" si="1"/>
        <v>0</v>
      </c>
      <c r="T19" s="69">
        <f t="shared" si="2"/>
        <v>2744.1700000000037</v>
      </c>
      <c r="U19" s="149">
        <f t="shared" si="0"/>
        <v>355.00258732212205</v>
      </c>
      <c r="V19" s="152"/>
      <c r="W19" s="48"/>
    </row>
    <row r="20" spans="1:23" ht="12.75">
      <c r="A20" s="10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57">
        <f t="shared" si="1"/>
        <v>0</v>
      </c>
      <c r="T20" s="69">
        <f t="shared" si="2"/>
        <v>2744.1700000000037</v>
      </c>
      <c r="U20" s="149">
        <f t="shared" si="0"/>
        <v>355.00258732212205</v>
      </c>
      <c r="V20" s="152"/>
      <c r="W20" s="48"/>
    </row>
    <row r="21" spans="1:23" ht="12.75">
      <c r="A21" s="10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57">
        <f t="shared" si="1"/>
        <v>0</v>
      </c>
      <c r="T21" s="69">
        <f t="shared" si="2"/>
        <v>2744.1700000000037</v>
      </c>
      <c r="U21" s="149">
        <f t="shared" si="0"/>
        <v>355.00258732212205</v>
      </c>
      <c r="V21" s="152"/>
      <c r="W21" s="48"/>
    </row>
    <row r="22" spans="1:23" ht="12.75">
      <c r="A22" s="10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57">
        <f t="shared" si="1"/>
        <v>0</v>
      </c>
      <c r="T22" s="69">
        <f t="shared" si="2"/>
        <v>2744.1700000000037</v>
      </c>
      <c r="U22" s="149">
        <f t="shared" si="0"/>
        <v>355.00258732212205</v>
      </c>
      <c r="V22" s="152"/>
      <c r="W22" s="48"/>
    </row>
    <row r="23" spans="1:23" ht="12.75">
      <c r="A23" s="10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57">
        <f t="shared" si="1"/>
        <v>0</v>
      </c>
      <c r="T23" s="69">
        <f t="shared" si="2"/>
        <v>2744.1700000000037</v>
      </c>
      <c r="U23" s="149">
        <f t="shared" si="0"/>
        <v>355.00258732212205</v>
      </c>
      <c r="V23" s="152"/>
      <c r="W23" s="48"/>
    </row>
    <row r="24" spans="1:23" ht="12.75">
      <c r="A24" s="10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57">
        <f t="shared" si="1"/>
        <v>0</v>
      </c>
      <c r="T24" s="69">
        <f t="shared" si="2"/>
        <v>2744.1700000000037</v>
      </c>
      <c r="U24" s="149">
        <f t="shared" si="0"/>
        <v>355.00258732212205</v>
      </c>
      <c r="V24" s="152"/>
      <c r="W24" s="48"/>
    </row>
    <row r="25" spans="1:23" ht="12.75">
      <c r="A25" s="10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57">
        <f t="shared" si="1"/>
        <v>0</v>
      </c>
      <c r="T25" s="69">
        <f t="shared" si="2"/>
        <v>2744.1700000000037</v>
      </c>
      <c r="U25" s="149">
        <f t="shared" si="0"/>
        <v>355.00258732212205</v>
      </c>
      <c r="V25" s="152"/>
      <c r="W25" s="48"/>
    </row>
    <row r="26" spans="1:23" ht="12.7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57">
        <f t="shared" si="1"/>
        <v>0</v>
      </c>
      <c r="T26" s="70">
        <f t="shared" si="2"/>
        <v>2744.1700000000037</v>
      </c>
      <c r="U26" s="149">
        <f t="shared" si="0"/>
        <v>355.00258732212205</v>
      </c>
      <c r="V26" s="152"/>
      <c r="W26" s="48"/>
    </row>
    <row r="27" spans="1:23" ht="12.7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57">
        <f aca="true" t="shared" si="3" ref="S27:S42">SUM(D27:R27)</f>
        <v>0</v>
      </c>
      <c r="T27" s="70">
        <f aca="true" t="shared" si="4" ref="T27:T42">(T26-S27)</f>
        <v>2744.1700000000037</v>
      </c>
      <c r="U27" s="149">
        <f aca="true" t="shared" si="5" ref="U27:U42">T27/7.73</f>
        <v>355.00258732212205</v>
      </c>
      <c r="V27" s="152"/>
      <c r="W27" s="48"/>
    </row>
    <row r="28" spans="1:23" ht="12.7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57">
        <f t="shared" si="3"/>
        <v>0</v>
      </c>
      <c r="T28" s="70">
        <f t="shared" si="4"/>
        <v>2744.1700000000037</v>
      </c>
      <c r="U28" s="149">
        <f t="shared" si="5"/>
        <v>355.00258732212205</v>
      </c>
      <c r="V28" s="152"/>
      <c r="W28" s="48"/>
    </row>
    <row r="29" spans="1:23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57">
        <f t="shared" si="3"/>
        <v>0</v>
      </c>
      <c r="T29" s="70">
        <f t="shared" si="4"/>
        <v>2744.1700000000037</v>
      </c>
      <c r="U29" s="149">
        <f t="shared" si="5"/>
        <v>355.00258732212205</v>
      </c>
      <c r="V29" s="152"/>
      <c r="W29" s="48"/>
    </row>
    <row r="30" spans="1:23" ht="12.7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57">
        <f t="shared" si="3"/>
        <v>0</v>
      </c>
      <c r="T30" s="70">
        <f t="shared" si="4"/>
        <v>2744.1700000000037</v>
      </c>
      <c r="U30" s="149">
        <f t="shared" si="5"/>
        <v>355.00258732212205</v>
      </c>
      <c r="V30" s="152"/>
      <c r="W30" s="48"/>
    </row>
    <row r="31" spans="1:23" ht="12.7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7">
        <f t="shared" si="3"/>
        <v>0</v>
      </c>
      <c r="T31" s="70">
        <f t="shared" si="4"/>
        <v>2744.1700000000037</v>
      </c>
      <c r="U31" s="149">
        <f t="shared" si="5"/>
        <v>355.00258732212205</v>
      </c>
      <c r="V31" s="152"/>
      <c r="W31" s="48"/>
    </row>
    <row r="32" spans="1:23" ht="12.75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57">
        <f t="shared" si="3"/>
        <v>0</v>
      </c>
      <c r="T32" s="70">
        <f t="shared" si="4"/>
        <v>2744.1700000000037</v>
      </c>
      <c r="U32" s="149">
        <f t="shared" si="5"/>
        <v>355.00258732212205</v>
      </c>
      <c r="V32" s="152"/>
      <c r="W32" s="48"/>
    </row>
    <row r="33" spans="1:23" ht="12.7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57">
        <f t="shared" si="3"/>
        <v>0</v>
      </c>
      <c r="T33" s="70">
        <f t="shared" si="4"/>
        <v>2744.1700000000037</v>
      </c>
      <c r="U33" s="149">
        <f t="shared" si="5"/>
        <v>355.00258732212205</v>
      </c>
      <c r="V33" s="152"/>
      <c r="W33" s="48"/>
    </row>
    <row r="34" spans="1:23" ht="12.7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57">
        <f t="shared" si="3"/>
        <v>0</v>
      </c>
      <c r="T34" s="70">
        <f t="shared" si="4"/>
        <v>2744.1700000000037</v>
      </c>
      <c r="U34" s="149">
        <f t="shared" si="5"/>
        <v>355.00258732212205</v>
      </c>
      <c r="V34" s="152"/>
      <c r="W34" s="48"/>
    </row>
    <row r="35" spans="1:23" ht="12.7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57">
        <f t="shared" si="3"/>
        <v>0</v>
      </c>
      <c r="T35" s="70">
        <f t="shared" si="4"/>
        <v>2744.1700000000037</v>
      </c>
      <c r="U35" s="149">
        <f t="shared" si="5"/>
        <v>355.00258732212205</v>
      </c>
      <c r="V35" s="152"/>
      <c r="W35" s="48"/>
    </row>
    <row r="36" spans="1:23" ht="12.75">
      <c r="A36" s="174"/>
      <c r="B36" s="175"/>
      <c r="C36" s="175"/>
      <c r="D36" s="175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57">
        <f t="shared" si="3"/>
        <v>0</v>
      </c>
      <c r="T36" s="70">
        <f t="shared" si="4"/>
        <v>2744.1700000000037</v>
      </c>
      <c r="U36" s="149">
        <f t="shared" si="5"/>
        <v>355.00258732212205</v>
      </c>
      <c r="V36" s="152"/>
      <c r="W36" s="48"/>
    </row>
    <row r="37" spans="1:23" ht="12.75">
      <c r="A37" s="176"/>
      <c r="B37" s="177"/>
      <c r="C37" s="175"/>
      <c r="D37" s="177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57">
        <f>SUM(D37:R37)</f>
        <v>0</v>
      </c>
      <c r="T37" s="70">
        <f>(T36-S37)</f>
        <v>2744.1700000000037</v>
      </c>
      <c r="U37" s="149">
        <f t="shared" si="5"/>
        <v>355.00258732212205</v>
      </c>
      <c r="V37" s="152"/>
      <c r="W37" s="48"/>
    </row>
    <row r="38" spans="1:23" ht="12.75">
      <c r="A38" s="176"/>
      <c r="B38" s="177"/>
      <c r="C38" s="175"/>
      <c r="D38" s="177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57">
        <f>SUM(D38:R38)</f>
        <v>0</v>
      </c>
      <c r="T38" s="70">
        <f>(T37-S38)</f>
        <v>2744.1700000000037</v>
      </c>
      <c r="U38" s="149">
        <f t="shared" si="5"/>
        <v>355.00258732212205</v>
      </c>
      <c r="V38" s="152"/>
      <c r="W38" s="48"/>
    </row>
    <row r="39" spans="1:23" ht="12.75">
      <c r="A39" s="3"/>
      <c r="B39" s="4"/>
      <c r="C39" s="175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57">
        <f>SUM(D39:R39)</f>
        <v>0</v>
      </c>
      <c r="T39" s="70">
        <f>(T38-S39)</f>
        <v>2744.1700000000037</v>
      </c>
      <c r="U39" s="149">
        <f t="shared" si="5"/>
        <v>355.00258732212205</v>
      </c>
      <c r="V39" s="152"/>
      <c r="W39" s="48"/>
    </row>
    <row r="40" spans="1:23" ht="12.75">
      <c r="A40" s="3"/>
      <c r="B40" s="4"/>
      <c r="C40" s="175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57">
        <f>SUM(D40:R40)</f>
        <v>0</v>
      </c>
      <c r="T40" s="70">
        <f>(T39-S40)</f>
        <v>2744.1700000000037</v>
      </c>
      <c r="U40" s="149">
        <f t="shared" si="5"/>
        <v>355.00258732212205</v>
      </c>
      <c r="V40" s="152"/>
      <c r="W40" s="48"/>
    </row>
    <row r="41" spans="1:23" ht="12.75">
      <c r="A41" s="3"/>
      <c r="B41" s="4"/>
      <c r="C41" s="17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57">
        <f>SUM(D41:R41)</f>
        <v>0</v>
      </c>
      <c r="T41" s="70">
        <f>(T40-S41)</f>
        <v>2744.1700000000037</v>
      </c>
      <c r="U41" s="149">
        <f t="shared" si="5"/>
        <v>355.00258732212205</v>
      </c>
      <c r="V41" s="152"/>
      <c r="W41" s="48"/>
    </row>
    <row r="42" spans="1:23" ht="12.75">
      <c r="A42" s="3"/>
      <c r="B42" s="4"/>
      <c r="C42" s="175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57">
        <f t="shared" si="3"/>
        <v>0</v>
      </c>
      <c r="T42" s="70">
        <f t="shared" si="4"/>
        <v>2744.1700000000037</v>
      </c>
      <c r="U42" s="149">
        <f t="shared" si="5"/>
        <v>355.00258732212205</v>
      </c>
      <c r="V42" s="152"/>
      <c r="W42" s="48"/>
    </row>
    <row r="43" spans="1:23" ht="13.5" thickBot="1">
      <c r="A43" s="171"/>
      <c r="B43" s="172"/>
      <c r="C43" s="175"/>
      <c r="D43" s="173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57">
        <f t="shared" si="1"/>
        <v>0</v>
      </c>
      <c r="T43" s="70">
        <f t="shared" si="2"/>
        <v>2744.1700000000037</v>
      </c>
      <c r="U43" s="149">
        <f t="shared" si="0"/>
        <v>355.00258732212205</v>
      </c>
      <c r="V43" s="152"/>
      <c r="W43" s="48"/>
    </row>
    <row r="44" spans="1:23" ht="13.5" thickBot="1">
      <c r="A44" s="11" t="s">
        <v>15</v>
      </c>
      <c r="B44" s="12"/>
      <c r="C44" s="13"/>
      <c r="D44" s="13">
        <f>SUM(D4:D43)</f>
        <v>0</v>
      </c>
      <c r="E44" s="13">
        <f aca="true" t="shared" si="6" ref="E44:S44">SUM(E4:E43)</f>
        <v>0</v>
      </c>
      <c r="F44" s="13">
        <f t="shared" si="6"/>
        <v>0</v>
      </c>
      <c r="G44" s="13">
        <f t="shared" si="6"/>
        <v>0</v>
      </c>
      <c r="H44" s="13">
        <f t="shared" si="6"/>
        <v>0</v>
      </c>
      <c r="I44" s="13">
        <f t="shared" si="6"/>
        <v>0</v>
      </c>
      <c r="J44" s="13">
        <f t="shared" si="6"/>
        <v>0</v>
      </c>
      <c r="K44" s="13">
        <f t="shared" si="6"/>
        <v>0</v>
      </c>
      <c r="L44" s="13">
        <f t="shared" si="6"/>
        <v>0</v>
      </c>
      <c r="M44" s="13">
        <f t="shared" si="6"/>
        <v>0</v>
      </c>
      <c r="N44" s="13">
        <f>SUM(N4:N43)</f>
        <v>0</v>
      </c>
      <c r="O44" s="13">
        <f>SUM(O4:O43)</f>
        <v>0</v>
      </c>
      <c r="P44" s="13">
        <f t="shared" si="6"/>
        <v>0</v>
      </c>
      <c r="Q44" s="13">
        <f t="shared" si="6"/>
        <v>0</v>
      </c>
      <c r="R44" s="13">
        <f t="shared" si="6"/>
        <v>0</v>
      </c>
      <c r="S44" s="63">
        <f t="shared" si="6"/>
        <v>0</v>
      </c>
      <c r="T44" s="71">
        <f>T43</f>
        <v>2744.1700000000037</v>
      </c>
      <c r="U44" s="149">
        <f t="shared" si="0"/>
        <v>355.00258732212205</v>
      </c>
      <c r="V44" s="148">
        <f>SUM(V3:V43)</f>
        <v>139776</v>
      </c>
      <c r="W44" s="74"/>
    </row>
  </sheetData>
  <sheetProtection/>
  <printOptions/>
  <pageMargins left="0" right="0" top="0" bottom="0" header="0.5" footer="0.5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30"/>
  <sheetViews>
    <sheetView zoomScale="75" zoomScaleNormal="75" zoomScalePageLayoutView="0" workbookViewId="0" topLeftCell="B1">
      <selection activeCell="W4" sqref="W4"/>
    </sheetView>
  </sheetViews>
  <sheetFormatPr defaultColWidth="11.421875" defaultRowHeight="12.75"/>
  <cols>
    <col min="1" max="1" width="37.28125" style="0" bestFit="1" customWidth="1"/>
    <col min="2" max="19" width="9.140625" style="0" customWidth="1"/>
    <col min="20" max="20" width="12.57421875" style="0" bestFit="1" customWidth="1"/>
    <col min="21" max="21" width="12.140625" style="0" bestFit="1" customWidth="1"/>
    <col min="22" max="22" width="13.28125" style="0" bestFit="1" customWidth="1"/>
    <col min="23" max="23" width="23.00390625" style="0" bestFit="1" customWidth="1"/>
  </cols>
  <sheetData>
    <row r="1" spans="1:23" ht="20.25">
      <c r="A1" s="6" t="s">
        <v>16</v>
      </c>
      <c r="B1" s="7"/>
      <c r="C1" s="7"/>
      <c r="D1" s="7"/>
      <c r="E1" s="7"/>
      <c r="F1" s="7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59"/>
      <c r="T1" s="44"/>
      <c r="U1" s="45" t="s">
        <v>44</v>
      </c>
      <c r="V1" s="46" t="s">
        <v>68</v>
      </c>
      <c r="W1" s="46" t="s">
        <v>69</v>
      </c>
    </row>
    <row r="2" spans="1:23" ht="21" thickBot="1">
      <c r="A2" s="2" t="s">
        <v>82</v>
      </c>
      <c r="B2" s="2" t="s">
        <v>36</v>
      </c>
      <c r="C2" s="2" t="s">
        <v>78</v>
      </c>
      <c r="D2" s="2" t="s">
        <v>0</v>
      </c>
      <c r="E2" s="2"/>
      <c r="F2" s="2"/>
      <c r="G2" s="2" t="s">
        <v>30</v>
      </c>
      <c r="H2" s="2">
        <v>2012</v>
      </c>
      <c r="I2" s="1"/>
      <c r="J2" s="1"/>
      <c r="K2" s="1"/>
      <c r="L2" s="1"/>
      <c r="M2" s="1"/>
      <c r="N2" s="28" t="s">
        <v>63</v>
      </c>
      <c r="O2" s="28" t="s">
        <v>64</v>
      </c>
      <c r="P2" s="28" t="s">
        <v>75</v>
      </c>
      <c r="Q2" s="28" t="s">
        <v>59</v>
      </c>
      <c r="R2" s="28" t="s">
        <v>61</v>
      </c>
      <c r="S2" s="60"/>
      <c r="T2" s="47" t="s">
        <v>1</v>
      </c>
      <c r="U2" s="48" t="s">
        <v>1</v>
      </c>
      <c r="V2" s="49" t="s">
        <v>79</v>
      </c>
      <c r="W2" s="50" t="s">
        <v>54</v>
      </c>
    </row>
    <row r="3" spans="1:23" ht="13.5" thickBot="1">
      <c r="A3" s="9" t="s">
        <v>2</v>
      </c>
      <c r="B3" s="28" t="s">
        <v>3</v>
      </c>
      <c r="C3" s="28" t="s">
        <v>4</v>
      </c>
      <c r="D3" s="28" t="s">
        <v>32</v>
      </c>
      <c r="E3" s="28" t="s">
        <v>6</v>
      </c>
      <c r="F3" s="28" t="s">
        <v>7</v>
      </c>
      <c r="G3" s="28" t="s">
        <v>61</v>
      </c>
      <c r="H3" s="28" t="s">
        <v>9</v>
      </c>
      <c r="I3" s="28" t="s">
        <v>10</v>
      </c>
      <c r="J3" s="28" t="s">
        <v>11</v>
      </c>
      <c r="K3" s="28" t="s">
        <v>18</v>
      </c>
      <c r="L3" s="28" t="s">
        <v>19</v>
      </c>
      <c r="M3" s="28" t="s">
        <v>56</v>
      </c>
      <c r="N3" s="28" t="s">
        <v>57</v>
      </c>
      <c r="O3" s="28" t="s">
        <v>12</v>
      </c>
      <c r="P3" s="28" t="s">
        <v>62</v>
      </c>
      <c r="Q3" s="28" t="s">
        <v>60</v>
      </c>
      <c r="R3" s="28" t="s">
        <v>58</v>
      </c>
      <c r="S3" s="56" t="s">
        <v>13</v>
      </c>
      <c r="T3" s="51">
        <f>SUM(V4:V29)+W3</f>
        <v>2744.1700000000037</v>
      </c>
      <c r="U3" s="52">
        <f>T3/7.6</f>
        <v>361.0750000000005</v>
      </c>
      <c r="V3" s="53">
        <f>'#10'!$V$44</f>
        <v>139776</v>
      </c>
      <c r="W3" s="72">
        <f>'#10'!T44</f>
        <v>2744.1700000000037</v>
      </c>
    </row>
    <row r="4" spans="1:23" ht="12.75">
      <c r="A4" s="32"/>
      <c r="B4" s="33"/>
      <c r="C4" s="33"/>
      <c r="D4" s="33"/>
      <c r="E4" s="33"/>
      <c r="F4" s="33"/>
      <c r="G4" s="33"/>
      <c r="H4" s="33"/>
      <c r="I4" s="33"/>
      <c r="J4" s="33" t="s">
        <v>14</v>
      </c>
      <c r="K4" s="33"/>
      <c r="L4" s="33"/>
      <c r="M4" s="33"/>
      <c r="N4" s="33"/>
      <c r="O4" s="33" t="s">
        <v>14</v>
      </c>
      <c r="P4" s="33"/>
      <c r="Q4" s="33"/>
      <c r="R4" s="34"/>
      <c r="S4" s="57"/>
      <c r="T4" s="69"/>
      <c r="U4" s="76">
        <f aca="true" t="shared" si="0" ref="U4:U30">T4/7.6</f>
        <v>0</v>
      </c>
      <c r="V4" s="107"/>
      <c r="W4" s="73"/>
    </row>
    <row r="5" spans="1:23" ht="12.75">
      <c r="A5" s="10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57">
        <f>SUM(D5:R5)</f>
        <v>0</v>
      </c>
      <c r="T5" s="69">
        <f>(T3-S5)</f>
        <v>2744.1700000000037</v>
      </c>
      <c r="U5" s="76">
        <f t="shared" si="0"/>
        <v>361.0750000000005</v>
      </c>
      <c r="V5" s="108"/>
      <c r="W5" s="48"/>
    </row>
    <row r="6" spans="1:23" ht="12.75">
      <c r="A6" s="10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57">
        <f aca="true" t="shared" si="1" ref="S6:S29">SUM(D6:R6)</f>
        <v>0</v>
      </c>
      <c r="T6" s="69">
        <f>(T5-S6)</f>
        <v>2744.1700000000037</v>
      </c>
      <c r="U6" s="76">
        <f t="shared" si="0"/>
        <v>361.0750000000005</v>
      </c>
      <c r="V6" s="108"/>
      <c r="W6" s="48"/>
    </row>
    <row r="7" spans="1:23" ht="12.75">
      <c r="A7" s="10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57">
        <f t="shared" si="1"/>
        <v>0</v>
      </c>
      <c r="T7" s="69">
        <f aca="true" t="shared" si="2" ref="T7:T29">(T6-S7)</f>
        <v>2744.1700000000037</v>
      </c>
      <c r="U7" s="76">
        <f t="shared" si="0"/>
        <v>361.0750000000005</v>
      </c>
      <c r="V7" s="108"/>
      <c r="W7" s="48"/>
    </row>
    <row r="8" spans="1:23" ht="12.75">
      <c r="A8" s="10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57">
        <f t="shared" si="1"/>
        <v>0</v>
      </c>
      <c r="T8" s="69">
        <f t="shared" si="2"/>
        <v>2744.1700000000037</v>
      </c>
      <c r="U8" s="76">
        <f t="shared" si="0"/>
        <v>361.0750000000005</v>
      </c>
      <c r="V8" s="108"/>
      <c r="W8" s="48"/>
    </row>
    <row r="9" spans="1:23" ht="12.75">
      <c r="A9" s="10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57">
        <f t="shared" si="1"/>
        <v>0</v>
      </c>
      <c r="T9" s="69">
        <f t="shared" si="2"/>
        <v>2744.1700000000037</v>
      </c>
      <c r="U9" s="76">
        <f t="shared" si="0"/>
        <v>361.0750000000005</v>
      </c>
      <c r="V9" s="108"/>
      <c r="W9" s="48"/>
    </row>
    <row r="10" spans="1:23" ht="12.75">
      <c r="A10" s="10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57">
        <f t="shared" si="1"/>
        <v>0</v>
      </c>
      <c r="T10" s="69">
        <f t="shared" si="2"/>
        <v>2744.1700000000037</v>
      </c>
      <c r="U10" s="76">
        <f t="shared" si="0"/>
        <v>361.0750000000005</v>
      </c>
      <c r="V10" s="108"/>
      <c r="W10" s="48"/>
    </row>
    <row r="11" spans="1:23" ht="12.75">
      <c r="A11" s="10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57">
        <f t="shared" si="1"/>
        <v>0</v>
      </c>
      <c r="T11" s="69">
        <f t="shared" si="2"/>
        <v>2744.1700000000037</v>
      </c>
      <c r="U11" s="76">
        <f t="shared" si="0"/>
        <v>361.0750000000005</v>
      </c>
      <c r="V11" s="108"/>
      <c r="W11" s="48"/>
    </row>
    <row r="12" spans="1:23" ht="12.75">
      <c r="A12" s="10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57">
        <f t="shared" si="1"/>
        <v>0</v>
      </c>
      <c r="T12" s="69">
        <f t="shared" si="2"/>
        <v>2744.1700000000037</v>
      </c>
      <c r="U12" s="76">
        <f t="shared" si="0"/>
        <v>361.0750000000005</v>
      </c>
      <c r="V12" s="108"/>
      <c r="W12" s="48"/>
    </row>
    <row r="13" spans="1:23" ht="12.75">
      <c r="A13" s="10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57">
        <f t="shared" si="1"/>
        <v>0</v>
      </c>
      <c r="T13" s="69">
        <f t="shared" si="2"/>
        <v>2744.1700000000037</v>
      </c>
      <c r="U13" s="76">
        <f t="shared" si="0"/>
        <v>361.0750000000005</v>
      </c>
      <c r="V13" s="108"/>
      <c r="W13" s="48"/>
    </row>
    <row r="14" spans="1:23" ht="12.75">
      <c r="A14" s="10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57">
        <f t="shared" si="1"/>
        <v>0</v>
      </c>
      <c r="T14" s="69">
        <f t="shared" si="2"/>
        <v>2744.1700000000037</v>
      </c>
      <c r="U14" s="76">
        <f t="shared" si="0"/>
        <v>361.0750000000005</v>
      </c>
      <c r="V14" s="108"/>
      <c r="W14" s="48"/>
    </row>
    <row r="15" spans="1:23" ht="12.75">
      <c r="A15" s="10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57">
        <f t="shared" si="1"/>
        <v>0</v>
      </c>
      <c r="T15" s="69">
        <f t="shared" si="2"/>
        <v>2744.1700000000037</v>
      </c>
      <c r="U15" s="76">
        <f t="shared" si="0"/>
        <v>361.0750000000005</v>
      </c>
      <c r="V15" s="108"/>
      <c r="W15" s="48"/>
    </row>
    <row r="16" spans="1:23" ht="12.75">
      <c r="A16" s="10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57">
        <f t="shared" si="1"/>
        <v>0</v>
      </c>
      <c r="T16" s="69">
        <f t="shared" si="2"/>
        <v>2744.1700000000037</v>
      </c>
      <c r="U16" s="76">
        <f t="shared" si="0"/>
        <v>361.0750000000005</v>
      </c>
      <c r="V16" s="108"/>
      <c r="W16" s="48"/>
    </row>
    <row r="17" spans="1:23" ht="12.75">
      <c r="A17" s="10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57">
        <f t="shared" si="1"/>
        <v>0</v>
      </c>
      <c r="T17" s="69">
        <f t="shared" si="2"/>
        <v>2744.1700000000037</v>
      </c>
      <c r="U17" s="76">
        <f t="shared" si="0"/>
        <v>361.0750000000005</v>
      </c>
      <c r="V17" s="108"/>
      <c r="W17" s="48"/>
    </row>
    <row r="18" spans="1:23" ht="12.75">
      <c r="A18" s="10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57">
        <f t="shared" si="1"/>
        <v>0</v>
      </c>
      <c r="T18" s="69">
        <f t="shared" si="2"/>
        <v>2744.1700000000037</v>
      </c>
      <c r="U18" s="76">
        <f t="shared" si="0"/>
        <v>361.0750000000005</v>
      </c>
      <c r="V18" s="108"/>
      <c r="W18" s="48"/>
    </row>
    <row r="19" spans="1:23" ht="12.75">
      <c r="A19" s="10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57">
        <f t="shared" si="1"/>
        <v>0</v>
      </c>
      <c r="T19" s="69">
        <f t="shared" si="2"/>
        <v>2744.1700000000037</v>
      </c>
      <c r="U19" s="76">
        <f t="shared" si="0"/>
        <v>361.0750000000005</v>
      </c>
      <c r="V19" s="108"/>
      <c r="W19" s="48"/>
    </row>
    <row r="20" spans="1:23" ht="12.75">
      <c r="A20" s="10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57">
        <f t="shared" si="1"/>
        <v>0</v>
      </c>
      <c r="T20" s="69">
        <f t="shared" si="2"/>
        <v>2744.1700000000037</v>
      </c>
      <c r="U20" s="76">
        <f t="shared" si="0"/>
        <v>361.0750000000005</v>
      </c>
      <c r="V20" s="108"/>
      <c r="W20" s="48"/>
    </row>
    <row r="21" spans="1:23" ht="12.75">
      <c r="A21" s="10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57">
        <f t="shared" si="1"/>
        <v>0</v>
      </c>
      <c r="T21" s="69">
        <f t="shared" si="2"/>
        <v>2744.1700000000037</v>
      </c>
      <c r="U21" s="76">
        <f t="shared" si="0"/>
        <v>361.0750000000005</v>
      </c>
      <c r="V21" s="108"/>
      <c r="W21" s="48"/>
    </row>
    <row r="22" spans="1:23" ht="12.75">
      <c r="A22" s="10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57">
        <f t="shared" si="1"/>
        <v>0</v>
      </c>
      <c r="T22" s="69">
        <f t="shared" si="2"/>
        <v>2744.1700000000037</v>
      </c>
      <c r="U22" s="76">
        <f t="shared" si="0"/>
        <v>361.0750000000005</v>
      </c>
      <c r="V22" s="108"/>
      <c r="W22" s="48"/>
    </row>
    <row r="23" spans="1:23" ht="12.75">
      <c r="A23" s="10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57">
        <f t="shared" si="1"/>
        <v>0</v>
      </c>
      <c r="T23" s="69">
        <f t="shared" si="2"/>
        <v>2744.1700000000037</v>
      </c>
      <c r="U23" s="76">
        <f t="shared" si="0"/>
        <v>361.0750000000005</v>
      </c>
      <c r="V23" s="108"/>
      <c r="W23" s="48"/>
    </row>
    <row r="24" spans="1:23" ht="12.75">
      <c r="A24" s="10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57">
        <f t="shared" si="1"/>
        <v>0</v>
      </c>
      <c r="T24" s="69">
        <f t="shared" si="2"/>
        <v>2744.1700000000037</v>
      </c>
      <c r="U24" s="76">
        <f t="shared" si="0"/>
        <v>361.0750000000005</v>
      </c>
      <c r="V24" s="108"/>
      <c r="W24" s="48"/>
    </row>
    <row r="25" spans="1:23" ht="12.75">
      <c r="A25" s="10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57">
        <f t="shared" si="1"/>
        <v>0</v>
      </c>
      <c r="T25" s="69">
        <f t="shared" si="2"/>
        <v>2744.1700000000037</v>
      </c>
      <c r="U25" s="76">
        <f t="shared" si="0"/>
        <v>361.0750000000005</v>
      </c>
      <c r="V25" s="108"/>
      <c r="W25" s="48"/>
    </row>
    <row r="26" spans="1:23" ht="12.7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57">
        <f t="shared" si="1"/>
        <v>0</v>
      </c>
      <c r="T26" s="70">
        <f t="shared" si="2"/>
        <v>2744.1700000000037</v>
      </c>
      <c r="U26" s="76">
        <f t="shared" si="0"/>
        <v>361.0750000000005</v>
      </c>
      <c r="V26" s="108"/>
      <c r="W26" s="48"/>
    </row>
    <row r="27" spans="1:23" ht="12.7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57">
        <f t="shared" si="1"/>
        <v>0</v>
      </c>
      <c r="T27" s="70">
        <f t="shared" si="2"/>
        <v>2744.1700000000037</v>
      </c>
      <c r="U27" s="76">
        <f t="shared" si="0"/>
        <v>361.0750000000005</v>
      </c>
      <c r="V27" s="108"/>
      <c r="W27" s="48"/>
    </row>
    <row r="28" spans="1:23" ht="12.7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57">
        <f t="shared" si="1"/>
        <v>0</v>
      </c>
      <c r="T28" s="70">
        <f t="shared" si="2"/>
        <v>2744.1700000000037</v>
      </c>
      <c r="U28" s="76">
        <f t="shared" si="0"/>
        <v>361.0750000000005</v>
      </c>
      <c r="V28" s="108"/>
      <c r="W28" s="48"/>
    </row>
    <row r="29" spans="1:23" ht="13.5" thickBot="1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57">
        <f t="shared" si="1"/>
        <v>0</v>
      </c>
      <c r="T29" s="70">
        <f t="shared" si="2"/>
        <v>2744.1700000000037</v>
      </c>
      <c r="U29" s="76">
        <f t="shared" si="0"/>
        <v>361.0750000000005</v>
      </c>
      <c r="V29" s="108"/>
      <c r="W29" s="48"/>
    </row>
    <row r="30" spans="1:23" ht="13.5" thickBot="1">
      <c r="A30" s="11" t="s">
        <v>15</v>
      </c>
      <c r="B30" s="12"/>
      <c r="C30" s="13"/>
      <c r="D30" s="13">
        <f>SUM(D4:D29)</f>
        <v>0</v>
      </c>
      <c r="E30" s="13">
        <f aca="true" t="shared" si="3" ref="E30:S30">SUM(E4:E29)</f>
        <v>0</v>
      </c>
      <c r="F30" s="13">
        <f t="shared" si="3"/>
        <v>0</v>
      </c>
      <c r="G30" s="13">
        <f t="shared" si="3"/>
        <v>0</v>
      </c>
      <c r="H30" s="13">
        <f t="shared" si="3"/>
        <v>0</v>
      </c>
      <c r="I30" s="13">
        <f t="shared" si="3"/>
        <v>0</v>
      </c>
      <c r="J30" s="13">
        <f t="shared" si="3"/>
        <v>0</v>
      </c>
      <c r="K30" s="13">
        <f t="shared" si="3"/>
        <v>0</v>
      </c>
      <c r="L30" s="13">
        <f t="shared" si="3"/>
        <v>0</v>
      </c>
      <c r="M30" s="13">
        <f t="shared" si="3"/>
        <v>0</v>
      </c>
      <c r="N30" s="13">
        <f>SUM(N4:N29)</f>
        <v>0</v>
      </c>
      <c r="O30" s="13">
        <f>SUM(O4:O29)</f>
        <v>0</v>
      </c>
      <c r="P30" s="13">
        <f t="shared" si="3"/>
        <v>0</v>
      </c>
      <c r="Q30" s="13">
        <f t="shared" si="3"/>
        <v>0</v>
      </c>
      <c r="R30" s="13">
        <f t="shared" si="3"/>
        <v>0</v>
      </c>
      <c r="S30" s="63">
        <f t="shared" si="3"/>
        <v>0</v>
      </c>
      <c r="T30" s="71">
        <f>T29</f>
        <v>2744.1700000000037</v>
      </c>
      <c r="U30" s="76">
        <f t="shared" si="0"/>
        <v>361.0750000000005</v>
      </c>
      <c r="V30" s="68">
        <f>SUM(V3:V29)</f>
        <v>139776</v>
      </c>
      <c r="W30" s="74"/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30"/>
  <sheetViews>
    <sheetView zoomScale="75" zoomScaleNormal="75" zoomScalePageLayoutView="0" workbookViewId="0" topLeftCell="B1">
      <selection activeCell="W4" sqref="W4"/>
    </sheetView>
  </sheetViews>
  <sheetFormatPr defaultColWidth="11.421875" defaultRowHeight="12.75"/>
  <cols>
    <col min="1" max="1" width="35.8515625" style="0" bestFit="1" customWidth="1"/>
    <col min="2" max="9" width="9.140625" style="0" customWidth="1"/>
    <col min="10" max="19" width="9.28125" style="0" bestFit="1" customWidth="1"/>
    <col min="20" max="20" width="12.7109375" style="0" bestFit="1" customWidth="1"/>
    <col min="21" max="21" width="12.140625" style="0" bestFit="1" customWidth="1"/>
    <col min="22" max="22" width="13.28125" style="0" bestFit="1" customWidth="1"/>
    <col min="23" max="23" width="23.00390625" style="0" bestFit="1" customWidth="1"/>
  </cols>
  <sheetData>
    <row r="1" spans="1:23" ht="20.25">
      <c r="A1" s="6" t="s">
        <v>16</v>
      </c>
      <c r="B1" s="7"/>
      <c r="C1" s="7"/>
      <c r="D1" s="7"/>
      <c r="E1" s="7"/>
      <c r="F1" s="7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59"/>
      <c r="T1" s="44"/>
      <c r="U1" s="45" t="s">
        <v>44</v>
      </c>
      <c r="V1" s="46" t="s">
        <v>68</v>
      </c>
      <c r="W1" s="46" t="s">
        <v>69</v>
      </c>
    </row>
    <row r="2" spans="1:23" ht="21" thickBot="1">
      <c r="A2" s="2" t="s">
        <v>82</v>
      </c>
      <c r="B2" s="2" t="s">
        <v>36</v>
      </c>
      <c r="C2" s="2" t="s">
        <v>77</v>
      </c>
      <c r="D2" s="2" t="s">
        <v>0</v>
      </c>
      <c r="E2" s="2"/>
      <c r="F2" s="2"/>
      <c r="G2" s="2" t="s">
        <v>30</v>
      </c>
      <c r="H2" s="2">
        <v>2012</v>
      </c>
      <c r="I2" s="1"/>
      <c r="J2" s="1"/>
      <c r="K2" s="1"/>
      <c r="L2" s="1"/>
      <c r="M2" s="1"/>
      <c r="N2" s="28" t="s">
        <v>63</v>
      </c>
      <c r="O2" s="28" t="s">
        <v>64</v>
      </c>
      <c r="P2" s="28" t="s">
        <v>75</v>
      </c>
      <c r="Q2" s="28" t="s">
        <v>59</v>
      </c>
      <c r="R2" s="28" t="s">
        <v>61</v>
      </c>
      <c r="S2" s="60"/>
      <c r="T2" s="47" t="s">
        <v>1</v>
      </c>
      <c r="U2" s="48" t="s">
        <v>1</v>
      </c>
      <c r="V2" s="49" t="s">
        <v>79</v>
      </c>
      <c r="W2" s="50" t="s">
        <v>54</v>
      </c>
    </row>
    <row r="3" spans="1:23" ht="13.5" thickBot="1">
      <c r="A3" s="9" t="s">
        <v>2</v>
      </c>
      <c r="B3" s="28" t="s">
        <v>3</v>
      </c>
      <c r="C3" s="28" t="s">
        <v>4</v>
      </c>
      <c r="D3" s="28" t="s">
        <v>32</v>
      </c>
      <c r="E3" s="28" t="s">
        <v>6</v>
      </c>
      <c r="F3" s="28" t="s">
        <v>7</v>
      </c>
      <c r="G3" s="28" t="s">
        <v>61</v>
      </c>
      <c r="H3" s="28" t="s">
        <v>9</v>
      </c>
      <c r="I3" s="28" t="s">
        <v>10</v>
      </c>
      <c r="J3" s="28" t="s">
        <v>11</v>
      </c>
      <c r="K3" s="28" t="s">
        <v>18</v>
      </c>
      <c r="L3" s="28" t="s">
        <v>19</v>
      </c>
      <c r="M3" s="28" t="s">
        <v>56</v>
      </c>
      <c r="N3" s="28" t="s">
        <v>57</v>
      </c>
      <c r="O3" s="28" t="s">
        <v>12</v>
      </c>
      <c r="P3" s="28" t="s">
        <v>62</v>
      </c>
      <c r="Q3" s="28" t="s">
        <v>60</v>
      </c>
      <c r="R3" s="28" t="s">
        <v>58</v>
      </c>
      <c r="S3" s="56" t="s">
        <v>13</v>
      </c>
      <c r="T3" s="51">
        <f>SUM(V4:V29)+W3</f>
        <v>2744.1700000000037</v>
      </c>
      <c r="U3" s="52">
        <f>T3/7.6</f>
        <v>361.0750000000005</v>
      </c>
      <c r="V3" s="53">
        <f>'HOJA#11'!$V$30</f>
        <v>139776</v>
      </c>
      <c r="W3" s="72">
        <f>'HOJA#11'!T30</f>
        <v>2744.1700000000037</v>
      </c>
    </row>
    <row r="4" spans="1:23" ht="12.75">
      <c r="A4" s="32"/>
      <c r="B4" s="33"/>
      <c r="C4" s="33"/>
      <c r="D4" s="33"/>
      <c r="E4" s="33"/>
      <c r="F4" s="33"/>
      <c r="G4" s="33"/>
      <c r="H4" s="33"/>
      <c r="I4" s="33"/>
      <c r="J4" s="33" t="s">
        <v>14</v>
      </c>
      <c r="K4" s="33"/>
      <c r="L4" s="33"/>
      <c r="M4" s="33"/>
      <c r="N4" s="33"/>
      <c r="O4" s="33" t="s">
        <v>14</v>
      </c>
      <c r="P4" s="33"/>
      <c r="Q4" s="33"/>
      <c r="R4" s="34"/>
      <c r="S4" s="57"/>
      <c r="T4" s="69"/>
      <c r="U4" s="76">
        <f aca="true" t="shared" si="0" ref="U4:U30">T4/7.6</f>
        <v>0</v>
      </c>
      <c r="V4" s="107"/>
      <c r="W4" s="73"/>
    </row>
    <row r="5" spans="1:23" ht="12.75">
      <c r="A5" s="10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57">
        <f>SUM(D5:R5)</f>
        <v>0</v>
      </c>
      <c r="T5" s="69">
        <f>(T3-S5)</f>
        <v>2744.1700000000037</v>
      </c>
      <c r="U5" s="76">
        <f t="shared" si="0"/>
        <v>361.0750000000005</v>
      </c>
      <c r="V5" s="108"/>
      <c r="W5" s="48"/>
    </row>
    <row r="6" spans="1:23" ht="12.75">
      <c r="A6" s="10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57">
        <f aca="true" t="shared" si="1" ref="S6:S29">SUM(D6:R6)</f>
        <v>0</v>
      </c>
      <c r="T6" s="69">
        <f>(T5-S6)</f>
        <v>2744.1700000000037</v>
      </c>
      <c r="U6" s="76">
        <f t="shared" si="0"/>
        <v>361.0750000000005</v>
      </c>
      <c r="V6" s="108"/>
      <c r="W6" s="48"/>
    </row>
    <row r="7" spans="1:23" ht="12.75">
      <c r="A7" s="10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57">
        <f t="shared" si="1"/>
        <v>0</v>
      </c>
      <c r="T7" s="69">
        <f aca="true" t="shared" si="2" ref="T7:T29">(T6-S7)</f>
        <v>2744.1700000000037</v>
      </c>
      <c r="U7" s="76">
        <f t="shared" si="0"/>
        <v>361.0750000000005</v>
      </c>
      <c r="V7" s="108"/>
      <c r="W7" s="48"/>
    </row>
    <row r="8" spans="1:23" ht="12.75">
      <c r="A8" s="10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57">
        <f t="shared" si="1"/>
        <v>0</v>
      </c>
      <c r="T8" s="69">
        <f t="shared" si="2"/>
        <v>2744.1700000000037</v>
      </c>
      <c r="U8" s="76">
        <f t="shared" si="0"/>
        <v>361.0750000000005</v>
      </c>
      <c r="V8" s="108"/>
      <c r="W8" s="48"/>
    </row>
    <row r="9" spans="1:23" ht="12.75">
      <c r="A9" s="10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57">
        <f t="shared" si="1"/>
        <v>0</v>
      </c>
      <c r="T9" s="69">
        <f t="shared" si="2"/>
        <v>2744.1700000000037</v>
      </c>
      <c r="U9" s="76">
        <f t="shared" si="0"/>
        <v>361.0750000000005</v>
      </c>
      <c r="V9" s="108"/>
      <c r="W9" s="48"/>
    </row>
    <row r="10" spans="1:23" ht="12.75">
      <c r="A10" s="10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57">
        <f t="shared" si="1"/>
        <v>0</v>
      </c>
      <c r="T10" s="69">
        <f t="shared" si="2"/>
        <v>2744.1700000000037</v>
      </c>
      <c r="U10" s="76">
        <f t="shared" si="0"/>
        <v>361.0750000000005</v>
      </c>
      <c r="V10" s="108"/>
      <c r="W10" s="48"/>
    </row>
    <row r="11" spans="1:23" ht="12.75">
      <c r="A11" s="10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57">
        <f t="shared" si="1"/>
        <v>0</v>
      </c>
      <c r="T11" s="69">
        <f t="shared" si="2"/>
        <v>2744.1700000000037</v>
      </c>
      <c r="U11" s="76">
        <f t="shared" si="0"/>
        <v>361.0750000000005</v>
      </c>
      <c r="V11" s="108"/>
      <c r="W11" s="48"/>
    </row>
    <row r="12" spans="1:23" ht="12.75">
      <c r="A12" s="10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57">
        <f t="shared" si="1"/>
        <v>0</v>
      </c>
      <c r="T12" s="69">
        <f t="shared" si="2"/>
        <v>2744.1700000000037</v>
      </c>
      <c r="U12" s="76">
        <f t="shared" si="0"/>
        <v>361.0750000000005</v>
      </c>
      <c r="V12" s="108"/>
      <c r="W12" s="48"/>
    </row>
    <row r="13" spans="1:23" ht="12.75">
      <c r="A13" s="10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57">
        <f t="shared" si="1"/>
        <v>0</v>
      </c>
      <c r="T13" s="69">
        <f t="shared" si="2"/>
        <v>2744.1700000000037</v>
      </c>
      <c r="U13" s="76">
        <f t="shared" si="0"/>
        <v>361.0750000000005</v>
      </c>
      <c r="V13" s="108"/>
      <c r="W13" s="48"/>
    </row>
    <row r="14" spans="1:23" ht="12.75">
      <c r="A14" s="10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57">
        <f t="shared" si="1"/>
        <v>0</v>
      </c>
      <c r="T14" s="69">
        <f t="shared" si="2"/>
        <v>2744.1700000000037</v>
      </c>
      <c r="U14" s="76">
        <f t="shared" si="0"/>
        <v>361.0750000000005</v>
      </c>
      <c r="V14" s="108"/>
      <c r="W14" s="48"/>
    </row>
    <row r="15" spans="1:23" ht="12.75">
      <c r="A15" s="10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57">
        <f t="shared" si="1"/>
        <v>0</v>
      </c>
      <c r="T15" s="69">
        <f t="shared" si="2"/>
        <v>2744.1700000000037</v>
      </c>
      <c r="U15" s="76">
        <f t="shared" si="0"/>
        <v>361.0750000000005</v>
      </c>
      <c r="V15" s="108"/>
      <c r="W15" s="48"/>
    </row>
    <row r="16" spans="1:23" ht="12.75">
      <c r="A16" s="10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57">
        <f t="shared" si="1"/>
        <v>0</v>
      </c>
      <c r="T16" s="69">
        <f t="shared" si="2"/>
        <v>2744.1700000000037</v>
      </c>
      <c r="U16" s="76">
        <f t="shared" si="0"/>
        <v>361.0750000000005</v>
      </c>
      <c r="V16" s="108"/>
      <c r="W16" s="48"/>
    </row>
    <row r="17" spans="1:23" ht="12.75">
      <c r="A17" s="10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57">
        <f t="shared" si="1"/>
        <v>0</v>
      </c>
      <c r="T17" s="69">
        <f t="shared" si="2"/>
        <v>2744.1700000000037</v>
      </c>
      <c r="U17" s="76">
        <f t="shared" si="0"/>
        <v>361.0750000000005</v>
      </c>
      <c r="V17" s="108"/>
      <c r="W17" s="48"/>
    </row>
    <row r="18" spans="1:23" ht="12.75">
      <c r="A18" s="10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57">
        <f t="shared" si="1"/>
        <v>0</v>
      </c>
      <c r="T18" s="69">
        <f t="shared" si="2"/>
        <v>2744.1700000000037</v>
      </c>
      <c r="U18" s="76">
        <f t="shared" si="0"/>
        <v>361.0750000000005</v>
      </c>
      <c r="V18" s="108"/>
      <c r="W18" s="48"/>
    </row>
    <row r="19" spans="1:23" ht="12.75">
      <c r="A19" s="10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57">
        <f t="shared" si="1"/>
        <v>0</v>
      </c>
      <c r="T19" s="69">
        <f t="shared" si="2"/>
        <v>2744.1700000000037</v>
      </c>
      <c r="U19" s="76">
        <f t="shared" si="0"/>
        <v>361.0750000000005</v>
      </c>
      <c r="V19" s="108"/>
      <c r="W19" s="48"/>
    </row>
    <row r="20" spans="1:23" ht="12.75">
      <c r="A20" s="10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57">
        <f t="shared" si="1"/>
        <v>0</v>
      </c>
      <c r="T20" s="69">
        <f t="shared" si="2"/>
        <v>2744.1700000000037</v>
      </c>
      <c r="U20" s="76">
        <f t="shared" si="0"/>
        <v>361.0750000000005</v>
      </c>
      <c r="V20" s="108"/>
      <c r="W20" s="48"/>
    </row>
    <row r="21" spans="1:23" ht="12.75">
      <c r="A21" s="10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57">
        <f t="shared" si="1"/>
        <v>0</v>
      </c>
      <c r="T21" s="69">
        <f t="shared" si="2"/>
        <v>2744.1700000000037</v>
      </c>
      <c r="U21" s="76">
        <f t="shared" si="0"/>
        <v>361.0750000000005</v>
      </c>
      <c r="V21" s="108"/>
      <c r="W21" s="48"/>
    </row>
    <row r="22" spans="1:23" ht="12.75">
      <c r="A22" s="10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57">
        <f t="shared" si="1"/>
        <v>0</v>
      </c>
      <c r="T22" s="69">
        <f t="shared" si="2"/>
        <v>2744.1700000000037</v>
      </c>
      <c r="U22" s="76">
        <f t="shared" si="0"/>
        <v>361.0750000000005</v>
      </c>
      <c r="V22" s="108"/>
      <c r="W22" s="48"/>
    </row>
    <row r="23" spans="1:23" ht="12.75">
      <c r="A23" s="10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57">
        <f t="shared" si="1"/>
        <v>0</v>
      </c>
      <c r="T23" s="69">
        <f t="shared" si="2"/>
        <v>2744.1700000000037</v>
      </c>
      <c r="U23" s="76">
        <f t="shared" si="0"/>
        <v>361.0750000000005</v>
      </c>
      <c r="V23" s="108"/>
      <c r="W23" s="48"/>
    </row>
    <row r="24" spans="1:23" ht="12.75">
      <c r="A24" s="10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57">
        <f t="shared" si="1"/>
        <v>0</v>
      </c>
      <c r="T24" s="69">
        <f t="shared" si="2"/>
        <v>2744.1700000000037</v>
      </c>
      <c r="U24" s="76">
        <f t="shared" si="0"/>
        <v>361.0750000000005</v>
      </c>
      <c r="V24" s="108"/>
      <c r="W24" s="48"/>
    </row>
    <row r="25" spans="1:23" ht="12.75">
      <c r="A25" s="10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57">
        <f t="shared" si="1"/>
        <v>0</v>
      </c>
      <c r="T25" s="69">
        <f t="shared" si="2"/>
        <v>2744.1700000000037</v>
      </c>
      <c r="U25" s="76">
        <f t="shared" si="0"/>
        <v>361.0750000000005</v>
      </c>
      <c r="V25" s="108"/>
      <c r="W25" s="48"/>
    </row>
    <row r="26" spans="1:23" ht="12.7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57">
        <f t="shared" si="1"/>
        <v>0</v>
      </c>
      <c r="T26" s="70">
        <f t="shared" si="2"/>
        <v>2744.1700000000037</v>
      </c>
      <c r="U26" s="76">
        <f t="shared" si="0"/>
        <v>361.0750000000005</v>
      </c>
      <c r="V26" s="108"/>
      <c r="W26" s="48"/>
    </row>
    <row r="27" spans="1:23" ht="12.7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57">
        <f t="shared" si="1"/>
        <v>0</v>
      </c>
      <c r="T27" s="70">
        <f t="shared" si="2"/>
        <v>2744.1700000000037</v>
      </c>
      <c r="U27" s="76">
        <f t="shared" si="0"/>
        <v>361.0750000000005</v>
      </c>
      <c r="V27" s="108"/>
      <c r="W27" s="48"/>
    </row>
    <row r="28" spans="1:23" ht="12.7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57">
        <f t="shared" si="1"/>
        <v>0</v>
      </c>
      <c r="T28" s="70">
        <f t="shared" si="2"/>
        <v>2744.1700000000037</v>
      </c>
      <c r="U28" s="76">
        <f t="shared" si="0"/>
        <v>361.0750000000005</v>
      </c>
      <c r="V28" s="108"/>
      <c r="W28" s="48"/>
    </row>
    <row r="29" spans="1:23" ht="13.5" thickBot="1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57">
        <f t="shared" si="1"/>
        <v>0</v>
      </c>
      <c r="T29" s="70">
        <f t="shared" si="2"/>
        <v>2744.1700000000037</v>
      </c>
      <c r="U29" s="106">
        <f t="shared" si="0"/>
        <v>361.0750000000005</v>
      </c>
      <c r="V29" s="109"/>
      <c r="W29" s="48"/>
    </row>
    <row r="30" spans="1:23" ht="13.5" thickBot="1">
      <c r="A30" s="11" t="s">
        <v>15</v>
      </c>
      <c r="B30" s="12"/>
      <c r="C30" s="13"/>
      <c r="D30" s="13">
        <f>SUM(D4:D29)</f>
        <v>0</v>
      </c>
      <c r="E30" s="13">
        <f aca="true" t="shared" si="3" ref="E30:S30">SUM(E4:E29)</f>
        <v>0</v>
      </c>
      <c r="F30" s="13">
        <f t="shared" si="3"/>
        <v>0</v>
      </c>
      <c r="G30" s="13">
        <f t="shared" si="3"/>
        <v>0</v>
      </c>
      <c r="H30" s="13">
        <f t="shared" si="3"/>
        <v>0</v>
      </c>
      <c r="I30" s="13">
        <f t="shared" si="3"/>
        <v>0</v>
      </c>
      <c r="J30" s="13">
        <f t="shared" si="3"/>
        <v>0</v>
      </c>
      <c r="K30" s="13">
        <f t="shared" si="3"/>
        <v>0</v>
      </c>
      <c r="L30" s="13">
        <f t="shared" si="3"/>
        <v>0</v>
      </c>
      <c r="M30" s="13">
        <f t="shared" si="3"/>
        <v>0</v>
      </c>
      <c r="N30" s="13">
        <f>SUM(N4:N29)</f>
        <v>0</v>
      </c>
      <c r="O30" s="13">
        <f>SUM(O4:O29)</f>
        <v>0</v>
      </c>
      <c r="P30" s="13">
        <f t="shared" si="3"/>
        <v>0</v>
      </c>
      <c r="Q30" s="13">
        <f t="shared" si="3"/>
        <v>0</v>
      </c>
      <c r="R30" s="13">
        <f t="shared" si="3"/>
        <v>0</v>
      </c>
      <c r="S30" s="63">
        <f t="shared" si="3"/>
        <v>0</v>
      </c>
      <c r="T30" s="71">
        <f>T29</f>
        <v>2744.1700000000037</v>
      </c>
      <c r="U30" s="105">
        <f t="shared" si="0"/>
        <v>361.0750000000005</v>
      </c>
      <c r="V30" s="68">
        <f>SUM(V3:V29)</f>
        <v>139776</v>
      </c>
      <c r="W30" s="74"/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9"/>
  <sheetViews>
    <sheetView zoomScale="90" zoomScaleNormal="90" zoomScalePageLayoutView="0" workbookViewId="0" topLeftCell="A1">
      <pane ySplit="3" topLeftCell="BM4" activePane="bottomLeft" state="frozen"/>
      <selection pane="topLeft" activeCell="A1" sqref="A1"/>
      <selection pane="bottomLeft" activeCell="G13" sqref="G13"/>
    </sheetView>
  </sheetViews>
  <sheetFormatPr defaultColWidth="11.421875" defaultRowHeight="12.75"/>
  <cols>
    <col min="1" max="1" width="45.28125" style="79" bestFit="1" customWidth="1"/>
    <col min="2" max="2" width="10.57421875" style="79" customWidth="1"/>
    <col min="3" max="3" width="15.00390625" style="79" bestFit="1" customWidth="1"/>
    <col min="4" max="4" width="10.00390625" style="79" customWidth="1"/>
    <col min="5" max="5" width="10.7109375" style="79" bestFit="1" customWidth="1"/>
    <col min="6" max="6" width="7.421875" style="79" customWidth="1"/>
    <col min="7" max="7" width="8.57421875" style="79" bestFit="1" customWidth="1"/>
    <col min="8" max="8" width="6.8515625" style="79" bestFit="1" customWidth="1"/>
    <col min="9" max="9" width="7.00390625" style="79" customWidth="1"/>
    <col min="10" max="10" width="7.140625" style="79" bestFit="1" customWidth="1"/>
    <col min="11" max="11" width="5.57421875" style="79" customWidth="1"/>
    <col min="12" max="12" width="6.00390625" style="79" customWidth="1"/>
    <col min="13" max="13" width="7.421875" style="79" bestFit="1" customWidth="1"/>
    <col min="14" max="14" width="7.421875" style="79" customWidth="1"/>
    <col min="15" max="15" width="7.57421875" style="79" customWidth="1"/>
    <col min="16" max="16" width="7.28125" style="0" customWidth="1"/>
    <col min="17" max="17" width="6.28125" style="0" customWidth="1"/>
    <col min="18" max="18" width="9.28125" style="0" bestFit="1" customWidth="1"/>
    <col min="19" max="19" width="12.7109375" style="0" customWidth="1"/>
    <col min="20" max="20" width="13.28125" style="37" customWidth="1"/>
    <col min="21" max="21" width="13.7109375" style="36" bestFit="1" customWidth="1"/>
    <col min="22" max="22" width="12.140625" style="37" customWidth="1"/>
    <col min="23" max="23" width="25.140625" style="37" bestFit="1" customWidth="1"/>
  </cols>
  <sheetData>
    <row r="1" spans="1:23" ht="21" thickBot="1">
      <c r="A1" s="6" t="s">
        <v>16</v>
      </c>
      <c r="B1" s="7"/>
      <c r="C1" s="7" t="s">
        <v>88</v>
      </c>
      <c r="D1" s="39" t="s">
        <v>70</v>
      </c>
      <c r="E1" s="7"/>
      <c r="F1" s="7"/>
      <c r="G1" s="189"/>
      <c r="H1" s="189"/>
      <c r="I1" s="189"/>
      <c r="J1" s="189"/>
      <c r="K1" s="189"/>
      <c r="L1" s="189"/>
      <c r="M1" s="189"/>
      <c r="N1" s="189"/>
      <c r="O1" s="189"/>
      <c r="P1" s="8"/>
      <c r="Q1" s="8"/>
      <c r="R1" s="8"/>
      <c r="S1" s="77"/>
      <c r="T1" s="73" t="s">
        <v>67</v>
      </c>
      <c r="U1" s="54" t="s">
        <v>44</v>
      </c>
      <c r="V1" s="46" t="s">
        <v>68</v>
      </c>
      <c r="W1" s="46" t="s">
        <v>69</v>
      </c>
    </row>
    <row r="2" spans="1:23" ht="21" thickBot="1">
      <c r="A2" s="2" t="str">
        <f>SUMA!D1</f>
        <v>PEERWATER CLINICS NEBAJ</v>
      </c>
      <c r="B2" s="43"/>
      <c r="C2" s="43"/>
      <c r="D2" s="43" t="s">
        <v>96</v>
      </c>
      <c r="E2" s="2"/>
      <c r="F2" s="2" t="s">
        <v>65</v>
      </c>
      <c r="G2" s="2">
        <v>2012</v>
      </c>
      <c r="H2" s="3"/>
      <c r="I2" s="3"/>
      <c r="J2" s="3"/>
      <c r="K2" s="3"/>
      <c r="L2" s="3"/>
      <c r="M2" s="3"/>
      <c r="N2" s="4" t="s">
        <v>63</v>
      </c>
      <c r="O2" s="4" t="s">
        <v>64</v>
      </c>
      <c r="P2" s="28" t="s">
        <v>75</v>
      </c>
      <c r="Q2" s="28" t="s">
        <v>59</v>
      </c>
      <c r="R2" s="28" t="s">
        <v>61</v>
      </c>
      <c r="S2" s="78" t="s">
        <v>1</v>
      </c>
      <c r="T2" s="48" t="s">
        <v>1</v>
      </c>
      <c r="U2" s="48" t="s">
        <v>1</v>
      </c>
      <c r="V2" s="46" t="s">
        <v>79</v>
      </c>
      <c r="W2" s="50" t="s">
        <v>54</v>
      </c>
    </row>
    <row r="3" spans="1:23" ht="13.5" thickBot="1">
      <c r="A3" s="10" t="s">
        <v>2</v>
      </c>
      <c r="B3" s="4" t="s">
        <v>3</v>
      </c>
      <c r="C3" s="4" t="s">
        <v>4</v>
      </c>
      <c r="D3" s="4" t="s">
        <v>32</v>
      </c>
      <c r="E3" s="4" t="s">
        <v>6</v>
      </c>
      <c r="F3" s="4" t="s">
        <v>7</v>
      </c>
      <c r="G3" s="4" t="s">
        <v>61</v>
      </c>
      <c r="H3" s="4" t="s">
        <v>9</v>
      </c>
      <c r="I3" s="4" t="s">
        <v>10</v>
      </c>
      <c r="J3" s="4" t="s">
        <v>11</v>
      </c>
      <c r="K3" s="4" t="s">
        <v>18</v>
      </c>
      <c r="L3" s="4" t="s">
        <v>19</v>
      </c>
      <c r="M3" s="4" t="s">
        <v>56</v>
      </c>
      <c r="N3" s="4" t="s">
        <v>57</v>
      </c>
      <c r="O3" s="4" t="s">
        <v>12</v>
      </c>
      <c r="P3" s="28" t="s">
        <v>62</v>
      </c>
      <c r="Q3" s="28" t="s">
        <v>60</v>
      </c>
      <c r="R3" s="28" t="s">
        <v>58</v>
      </c>
      <c r="S3" s="56" t="s">
        <v>13</v>
      </c>
      <c r="T3" s="147">
        <f>SUM(V4:V37)+W3</f>
        <v>139776</v>
      </c>
      <c r="U3" s="149">
        <f>T3/7.8</f>
        <v>17920</v>
      </c>
      <c r="V3" s="66"/>
      <c r="W3" s="142"/>
    </row>
    <row r="4" spans="1:23" ht="12.75">
      <c r="A4" s="140"/>
      <c r="B4" s="34"/>
      <c r="C4" s="34"/>
      <c r="D4" s="34"/>
      <c r="E4" s="34"/>
      <c r="F4" s="34"/>
      <c r="G4" s="34"/>
      <c r="H4" s="34"/>
      <c r="I4" s="34"/>
      <c r="J4" s="34" t="s">
        <v>14</v>
      </c>
      <c r="K4" s="34"/>
      <c r="L4" s="34"/>
      <c r="M4" s="34"/>
      <c r="N4" s="34"/>
      <c r="O4" s="34" t="s">
        <v>14</v>
      </c>
      <c r="P4" s="33"/>
      <c r="Q4" s="33"/>
      <c r="R4" s="34"/>
      <c r="S4" s="56"/>
      <c r="T4" s="100"/>
      <c r="U4" s="149">
        <f aca="true" t="shared" si="0" ref="U4:U38">T4/7.8</f>
        <v>0</v>
      </c>
      <c r="V4" s="180"/>
      <c r="W4" s="55"/>
    </row>
    <row r="5" spans="1:23" s="146" customFormat="1" ht="12.75">
      <c r="A5" s="176" t="s">
        <v>128</v>
      </c>
      <c r="B5" s="158">
        <v>66</v>
      </c>
      <c r="C5" s="163" t="s">
        <v>127</v>
      </c>
      <c r="D5" s="182"/>
      <c r="E5" s="163"/>
      <c r="F5" s="163">
        <v>10</v>
      </c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58">
        <f aca="true" t="shared" si="1" ref="S5:S37">SUM(D5:R5)</f>
        <v>10</v>
      </c>
      <c r="T5" s="145">
        <f>(T3-S5)</f>
        <v>139766</v>
      </c>
      <c r="U5" s="149">
        <f t="shared" si="0"/>
        <v>17918.71794871795</v>
      </c>
      <c r="V5" s="180">
        <v>139776</v>
      </c>
      <c r="W5" s="178" t="s">
        <v>86</v>
      </c>
    </row>
    <row r="6" spans="1:23" s="146" customFormat="1" ht="12.75">
      <c r="A6" s="176" t="s">
        <v>129</v>
      </c>
      <c r="B6" s="158">
        <v>9336</v>
      </c>
      <c r="C6" s="163" t="s">
        <v>127</v>
      </c>
      <c r="D6" s="163"/>
      <c r="E6" s="163"/>
      <c r="F6" s="163">
        <v>200</v>
      </c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58">
        <f t="shared" si="1"/>
        <v>200</v>
      </c>
      <c r="T6" s="100">
        <f aca="true" t="shared" si="2" ref="T6:T37">(T5-S6)</f>
        <v>139566</v>
      </c>
      <c r="U6" s="149">
        <f t="shared" si="0"/>
        <v>17893.076923076922</v>
      </c>
      <c r="V6" s="180"/>
      <c r="W6" s="179"/>
    </row>
    <row r="7" spans="1:23" ht="12.75">
      <c r="A7" s="176" t="s">
        <v>106</v>
      </c>
      <c r="B7" s="158">
        <v>440</v>
      </c>
      <c r="C7" s="163" t="s">
        <v>127</v>
      </c>
      <c r="D7" s="182"/>
      <c r="E7" s="163"/>
      <c r="F7" s="163"/>
      <c r="G7" s="163"/>
      <c r="H7" s="163"/>
      <c r="I7" s="163">
        <v>500</v>
      </c>
      <c r="J7" s="163"/>
      <c r="K7" s="163"/>
      <c r="L7" s="163"/>
      <c r="M7" s="163"/>
      <c r="N7" s="163"/>
      <c r="O7" s="163"/>
      <c r="P7" s="163"/>
      <c r="Q7" s="163"/>
      <c r="R7" s="163"/>
      <c r="S7" s="58">
        <f t="shared" si="1"/>
        <v>500</v>
      </c>
      <c r="T7" s="100">
        <f t="shared" si="2"/>
        <v>139066</v>
      </c>
      <c r="U7" s="149">
        <f t="shared" si="0"/>
        <v>17828.97435897436</v>
      </c>
      <c r="V7" s="180"/>
      <c r="W7" s="178"/>
    </row>
    <row r="8" spans="1:23" ht="12.75">
      <c r="A8" s="176" t="s">
        <v>107</v>
      </c>
      <c r="B8" s="158">
        <v>41</v>
      </c>
      <c r="C8" s="163" t="s">
        <v>127</v>
      </c>
      <c r="D8" s="182"/>
      <c r="E8" s="182">
        <v>2900</v>
      </c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58">
        <f t="shared" si="1"/>
        <v>2900</v>
      </c>
      <c r="T8" s="100">
        <f t="shared" si="2"/>
        <v>136166</v>
      </c>
      <c r="U8" s="149">
        <f t="shared" si="0"/>
        <v>17457.17948717949</v>
      </c>
      <c r="V8" s="180"/>
      <c r="W8" s="178"/>
    </row>
    <row r="9" spans="1:23" ht="12.75">
      <c r="A9" s="176" t="s">
        <v>125</v>
      </c>
      <c r="B9" s="158">
        <v>38</v>
      </c>
      <c r="C9" s="163" t="s">
        <v>127</v>
      </c>
      <c r="D9" s="163"/>
      <c r="E9" s="163"/>
      <c r="F9" s="163"/>
      <c r="G9" s="163">
        <v>100</v>
      </c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58">
        <f t="shared" si="1"/>
        <v>100</v>
      </c>
      <c r="T9" s="100">
        <f t="shared" si="2"/>
        <v>136066</v>
      </c>
      <c r="U9" s="149">
        <f t="shared" si="0"/>
        <v>17444.358974358976</v>
      </c>
      <c r="V9" s="180"/>
      <c r="W9" s="178"/>
    </row>
    <row r="10" spans="1:23" ht="12.75">
      <c r="A10" s="176" t="s">
        <v>130</v>
      </c>
      <c r="B10" s="158">
        <v>301</v>
      </c>
      <c r="C10" s="163" t="s">
        <v>127</v>
      </c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>
        <v>300</v>
      </c>
      <c r="P10" s="163"/>
      <c r="Q10" s="163"/>
      <c r="R10" s="163"/>
      <c r="S10" s="58">
        <f t="shared" si="1"/>
        <v>300</v>
      </c>
      <c r="T10" s="100">
        <f t="shared" si="2"/>
        <v>135766</v>
      </c>
      <c r="U10" s="149">
        <f t="shared" si="0"/>
        <v>17405.897435897437</v>
      </c>
      <c r="V10" s="180"/>
      <c r="W10" s="178"/>
    </row>
    <row r="11" spans="1:23" ht="12.75">
      <c r="A11" s="176" t="s">
        <v>130</v>
      </c>
      <c r="B11" s="158">
        <v>205</v>
      </c>
      <c r="C11" s="163" t="s">
        <v>127</v>
      </c>
      <c r="D11" s="163"/>
      <c r="E11" s="163">
        <v>2000</v>
      </c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58">
        <f t="shared" si="1"/>
        <v>2000</v>
      </c>
      <c r="T11" s="100">
        <f t="shared" si="2"/>
        <v>133766</v>
      </c>
      <c r="U11" s="149">
        <f t="shared" si="0"/>
        <v>17149.48717948718</v>
      </c>
      <c r="V11" s="180"/>
      <c r="W11" s="178"/>
    </row>
    <row r="12" spans="1:23" ht="12.75">
      <c r="A12" s="176" t="s">
        <v>118</v>
      </c>
      <c r="B12" s="158">
        <v>206</v>
      </c>
      <c r="C12" s="163" t="s">
        <v>127</v>
      </c>
      <c r="D12" s="163"/>
      <c r="E12" s="163">
        <v>2000</v>
      </c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58">
        <f t="shared" si="1"/>
        <v>2000</v>
      </c>
      <c r="T12" s="100">
        <f t="shared" si="2"/>
        <v>131766</v>
      </c>
      <c r="U12" s="149">
        <f t="shared" si="0"/>
        <v>16893.076923076922</v>
      </c>
      <c r="V12" s="180"/>
      <c r="W12" s="178"/>
    </row>
    <row r="13" spans="1:23" ht="12.75">
      <c r="A13" s="176" t="s">
        <v>118</v>
      </c>
      <c r="B13" s="158">
        <v>268</v>
      </c>
      <c r="C13" s="163" t="s">
        <v>127</v>
      </c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>
        <v>115</v>
      </c>
      <c r="P13" s="163"/>
      <c r="Q13" s="163"/>
      <c r="R13" s="163"/>
      <c r="S13" s="58">
        <f t="shared" si="1"/>
        <v>115</v>
      </c>
      <c r="T13" s="100">
        <f t="shared" si="2"/>
        <v>131651</v>
      </c>
      <c r="U13" s="149">
        <f t="shared" si="0"/>
        <v>16878.333333333332</v>
      </c>
      <c r="V13" s="180"/>
      <c r="W13" s="178"/>
    </row>
    <row r="14" spans="1:23" ht="12.75">
      <c r="A14" s="176" t="s">
        <v>118</v>
      </c>
      <c r="B14" s="158">
        <v>269</v>
      </c>
      <c r="C14" s="163" t="s">
        <v>127</v>
      </c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>
        <v>200</v>
      </c>
      <c r="P14" s="163"/>
      <c r="Q14" s="163"/>
      <c r="R14" s="163"/>
      <c r="S14" s="58">
        <f t="shared" si="1"/>
        <v>200</v>
      </c>
      <c r="T14" s="100">
        <f t="shared" si="2"/>
        <v>131451</v>
      </c>
      <c r="U14" s="149">
        <f t="shared" si="0"/>
        <v>16852.69230769231</v>
      </c>
      <c r="V14" s="180"/>
      <c r="W14" s="178"/>
    </row>
    <row r="15" spans="1:23" ht="12.75">
      <c r="A15" s="176" t="s">
        <v>125</v>
      </c>
      <c r="B15" s="158">
        <v>300</v>
      </c>
      <c r="C15" s="163" t="s">
        <v>127</v>
      </c>
      <c r="D15" s="182"/>
      <c r="E15" s="182">
        <v>1348</v>
      </c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58">
        <f t="shared" si="1"/>
        <v>1348</v>
      </c>
      <c r="T15" s="100">
        <f t="shared" si="2"/>
        <v>130103</v>
      </c>
      <c r="U15" s="149">
        <f t="shared" si="0"/>
        <v>16679.871794871797</v>
      </c>
      <c r="V15" s="180"/>
      <c r="W15" s="178"/>
    </row>
    <row r="16" spans="1:23" ht="12.75">
      <c r="A16" s="176" t="s">
        <v>118</v>
      </c>
      <c r="B16" s="158">
        <v>504</v>
      </c>
      <c r="C16" s="163" t="s">
        <v>127</v>
      </c>
      <c r="D16" s="182"/>
      <c r="E16" s="182"/>
      <c r="F16" s="163"/>
      <c r="G16" s="163"/>
      <c r="H16" s="163"/>
      <c r="I16" s="163"/>
      <c r="J16" s="163"/>
      <c r="K16" s="163"/>
      <c r="L16" s="163"/>
      <c r="M16" s="163"/>
      <c r="N16" s="163"/>
      <c r="O16" s="163">
        <v>500</v>
      </c>
      <c r="P16" s="163"/>
      <c r="Q16" s="163"/>
      <c r="R16" s="163"/>
      <c r="S16" s="58">
        <f t="shared" si="1"/>
        <v>500</v>
      </c>
      <c r="T16" s="100">
        <f t="shared" si="2"/>
        <v>129603</v>
      </c>
      <c r="U16" s="149">
        <f t="shared" si="0"/>
        <v>16615.76923076923</v>
      </c>
      <c r="V16" s="180"/>
      <c r="W16" s="178"/>
    </row>
    <row r="17" spans="1:23" ht="12.75">
      <c r="A17" s="176" t="s">
        <v>130</v>
      </c>
      <c r="B17" s="158">
        <v>505</v>
      </c>
      <c r="C17" s="163" t="s">
        <v>127</v>
      </c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>
        <v>500</v>
      </c>
      <c r="P17" s="163"/>
      <c r="Q17" s="163"/>
      <c r="R17" s="163"/>
      <c r="S17" s="58">
        <f t="shared" si="1"/>
        <v>500</v>
      </c>
      <c r="T17" s="100">
        <f t="shared" si="2"/>
        <v>129103</v>
      </c>
      <c r="U17" s="149">
        <f t="shared" si="0"/>
        <v>16551.666666666668</v>
      </c>
      <c r="V17" s="180"/>
      <c r="W17" s="178"/>
    </row>
    <row r="18" spans="1:23" ht="12.75">
      <c r="A18" s="176" t="s">
        <v>118</v>
      </c>
      <c r="B18" s="158">
        <v>507</v>
      </c>
      <c r="C18" s="163" t="s">
        <v>127</v>
      </c>
      <c r="D18" s="182"/>
      <c r="E18" s="182">
        <v>600</v>
      </c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58">
        <f t="shared" si="1"/>
        <v>600</v>
      </c>
      <c r="T18" s="100">
        <f t="shared" si="2"/>
        <v>128503</v>
      </c>
      <c r="U18" s="149">
        <f t="shared" si="0"/>
        <v>16474.74358974359</v>
      </c>
      <c r="V18" s="180"/>
      <c r="W18" s="178"/>
    </row>
    <row r="19" spans="1:23" ht="12.75">
      <c r="A19" s="176" t="s">
        <v>130</v>
      </c>
      <c r="B19" s="158">
        <v>508</v>
      </c>
      <c r="C19" s="163" t="s">
        <v>127</v>
      </c>
      <c r="D19" s="163"/>
      <c r="E19" s="163">
        <v>600</v>
      </c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58">
        <f t="shared" si="1"/>
        <v>600</v>
      </c>
      <c r="T19" s="100">
        <f t="shared" si="2"/>
        <v>127903</v>
      </c>
      <c r="U19" s="149">
        <f t="shared" si="0"/>
        <v>16397.82051282051</v>
      </c>
      <c r="V19" s="180"/>
      <c r="W19" s="178"/>
    </row>
    <row r="20" spans="1:23" ht="12.75">
      <c r="A20" s="176" t="s">
        <v>118</v>
      </c>
      <c r="B20" s="158">
        <v>710</v>
      </c>
      <c r="C20" s="163" t="s">
        <v>127</v>
      </c>
      <c r="D20" s="163"/>
      <c r="E20" s="163">
        <v>1000</v>
      </c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58">
        <f t="shared" si="1"/>
        <v>1000</v>
      </c>
      <c r="T20" s="100">
        <f t="shared" si="2"/>
        <v>126903</v>
      </c>
      <c r="U20" s="149">
        <f t="shared" si="0"/>
        <v>16269.615384615385</v>
      </c>
      <c r="V20" s="180"/>
      <c r="W20" s="178"/>
    </row>
    <row r="21" spans="1:23" ht="12.75">
      <c r="A21" s="176" t="s">
        <v>113</v>
      </c>
      <c r="B21" s="158">
        <v>41049</v>
      </c>
      <c r="C21" s="163" t="s">
        <v>127</v>
      </c>
      <c r="D21" s="182">
        <v>5088</v>
      </c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58">
        <f t="shared" si="1"/>
        <v>5088</v>
      </c>
      <c r="T21" s="100">
        <f t="shared" si="2"/>
        <v>121815</v>
      </c>
      <c r="U21" s="149">
        <f t="shared" si="0"/>
        <v>15617.307692307693</v>
      </c>
      <c r="V21" s="180"/>
      <c r="W21" s="178"/>
    </row>
    <row r="22" spans="1:23" ht="12.75">
      <c r="A22" s="176" t="s">
        <v>113</v>
      </c>
      <c r="B22" s="158">
        <v>41047</v>
      </c>
      <c r="C22" s="163" t="s">
        <v>127</v>
      </c>
      <c r="D22" s="163">
        <v>11047.5</v>
      </c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58">
        <f t="shared" si="1"/>
        <v>11047.5</v>
      </c>
      <c r="T22" s="100">
        <f t="shared" si="2"/>
        <v>110767.5</v>
      </c>
      <c r="U22" s="149">
        <f t="shared" si="0"/>
        <v>14200.961538461539</v>
      </c>
      <c r="V22" s="180"/>
      <c r="W22" s="178"/>
    </row>
    <row r="23" spans="1:23" ht="12.75">
      <c r="A23" s="190" t="s">
        <v>113</v>
      </c>
      <c r="B23" s="158">
        <v>41366</v>
      </c>
      <c r="C23" s="163" t="s">
        <v>127</v>
      </c>
      <c r="D23" s="163">
        <v>995</v>
      </c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58">
        <f t="shared" si="1"/>
        <v>995</v>
      </c>
      <c r="T23" s="100">
        <f t="shared" si="2"/>
        <v>109772.5</v>
      </c>
      <c r="U23" s="149">
        <f t="shared" si="0"/>
        <v>14073.397435897436</v>
      </c>
      <c r="V23" s="180"/>
      <c r="W23" s="178"/>
    </row>
    <row r="24" spans="1:23" ht="12.75">
      <c r="A24" s="176"/>
      <c r="B24" s="18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58">
        <f t="shared" si="1"/>
        <v>0</v>
      </c>
      <c r="T24" s="100">
        <f t="shared" si="2"/>
        <v>109772.5</v>
      </c>
      <c r="U24" s="149">
        <f t="shared" si="0"/>
        <v>14073.397435897436</v>
      </c>
      <c r="V24" s="180"/>
      <c r="W24" s="178"/>
    </row>
    <row r="25" spans="1:23" ht="12.75">
      <c r="A25" s="184"/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58">
        <f t="shared" si="1"/>
        <v>0</v>
      </c>
      <c r="T25" s="100">
        <f t="shared" si="2"/>
        <v>109772.5</v>
      </c>
      <c r="U25" s="149">
        <f t="shared" si="0"/>
        <v>14073.397435897436</v>
      </c>
      <c r="V25" s="180"/>
      <c r="W25" s="178"/>
    </row>
    <row r="26" spans="1:23" ht="12.75">
      <c r="A26" s="176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58">
        <f t="shared" si="1"/>
        <v>0</v>
      </c>
      <c r="T26" s="101">
        <f t="shared" si="2"/>
        <v>109772.5</v>
      </c>
      <c r="U26" s="149">
        <f t="shared" si="0"/>
        <v>14073.397435897436</v>
      </c>
      <c r="V26" s="180"/>
      <c r="W26" s="178"/>
    </row>
    <row r="27" spans="1:23" ht="12.75">
      <c r="A27" s="176"/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58">
        <f t="shared" si="1"/>
        <v>0</v>
      </c>
      <c r="T27" s="101">
        <f t="shared" si="2"/>
        <v>109772.5</v>
      </c>
      <c r="U27" s="149">
        <f t="shared" si="0"/>
        <v>14073.397435897436</v>
      </c>
      <c r="V27" s="180"/>
      <c r="W27" s="178"/>
    </row>
    <row r="28" spans="1:23" ht="12.75">
      <c r="A28" s="176"/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58">
        <f t="shared" si="1"/>
        <v>0</v>
      </c>
      <c r="T28" s="101">
        <f t="shared" si="2"/>
        <v>109772.5</v>
      </c>
      <c r="U28" s="149">
        <f t="shared" si="0"/>
        <v>14073.397435897436</v>
      </c>
      <c r="V28" s="180"/>
      <c r="W28" s="178"/>
    </row>
    <row r="29" spans="1:23" ht="12.75">
      <c r="A29" s="176"/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58">
        <f t="shared" si="1"/>
        <v>0</v>
      </c>
      <c r="T29" s="101">
        <f t="shared" si="2"/>
        <v>109772.5</v>
      </c>
      <c r="U29" s="149">
        <f t="shared" si="0"/>
        <v>14073.397435897436</v>
      </c>
      <c r="V29" s="180"/>
      <c r="W29" s="178"/>
    </row>
    <row r="30" spans="1:23" ht="12.75">
      <c r="A30" s="176"/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58">
        <f t="shared" si="1"/>
        <v>0</v>
      </c>
      <c r="T30" s="101">
        <f t="shared" si="2"/>
        <v>109772.5</v>
      </c>
      <c r="U30" s="149">
        <f t="shared" si="0"/>
        <v>14073.397435897436</v>
      </c>
      <c r="V30" s="180"/>
      <c r="W30" s="178"/>
    </row>
    <row r="31" spans="1:23" ht="12.75">
      <c r="A31" s="176"/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58">
        <f t="shared" si="1"/>
        <v>0</v>
      </c>
      <c r="T31" s="101">
        <f t="shared" si="2"/>
        <v>109772.5</v>
      </c>
      <c r="U31" s="149">
        <f t="shared" si="0"/>
        <v>14073.397435897436</v>
      </c>
      <c r="V31" s="180"/>
      <c r="W31" s="178"/>
    </row>
    <row r="32" spans="1:23" ht="12.75">
      <c r="A32" s="176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58">
        <f t="shared" si="1"/>
        <v>0</v>
      </c>
      <c r="T32" s="101">
        <f t="shared" si="2"/>
        <v>109772.5</v>
      </c>
      <c r="U32" s="149">
        <f t="shared" si="0"/>
        <v>14073.397435897436</v>
      </c>
      <c r="V32" s="180"/>
      <c r="W32" s="178"/>
    </row>
    <row r="33" spans="1:23" ht="12.75">
      <c r="A33" s="176"/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58">
        <f t="shared" si="1"/>
        <v>0</v>
      </c>
      <c r="T33" s="101">
        <f t="shared" si="2"/>
        <v>109772.5</v>
      </c>
      <c r="U33" s="149">
        <f t="shared" si="0"/>
        <v>14073.397435897436</v>
      </c>
      <c r="V33" s="180"/>
      <c r="W33" s="178"/>
    </row>
    <row r="34" spans="1:23" ht="12.75">
      <c r="A34" s="176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58">
        <f t="shared" si="1"/>
        <v>0</v>
      </c>
      <c r="T34" s="101">
        <f t="shared" si="2"/>
        <v>109772.5</v>
      </c>
      <c r="U34" s="149">
        <f t="shared" si="0"/>
        <v>14073.397435897436</v>
      </c>
      <c r="V34" s="180"/>
      <c r="W34" s="178"/>
    </row>
    <row r="35" spans="1:23" ht="12.75">
      <c r="A35" s="176"/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58">
        <f t="shared" si="1"/>
        <v>0</v>
      </c>
      <c r="T35" s="101">
        <f t="shared" si="2"/>
        <v>109772.5</v>
      </c>
      <c r="U35" s="149">
        <f t="shared" si="0"/>
        <v>14073.397435897436</v>
      </c>
      <c r="V35" s="180"/>
      <c r="W35" s="178"/>
    </row>
    <row r="36" spans="1:23" ht="12.75">
      <c r="A36" s="176"/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58">
        <f t="shared" si="1"/>
        <v>0</v>
      </c>
      <c r="T36" s="101">
        <f t="shared" si="2"/>
        <v>109772.5</v>
      </c>
      <c r="U36" s="149">
        <f t="shared" si="0"/>
        <v>14073.397435897436</v>
      </c>
      <c r="V36" s="180"/>
      <c r="W36" s="178"/>
    </row>
    <row r="37" spans="1:23" ht="13.5" thickBot="1">
      <c r="A37" s="171"/>
      <c r="B37" s="164"/>
      <c r="C37" s="163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63"/>
      <c r="S37" s="58">
        <f t="shared" si="1"/>
        <v>0</v>
      </c>
      <c r="T37" s="101">
        <f t="shared" si="2"/>
        <v>109772.5</v>
      </c>
      <c r="U37" s="149">
        <f t="shared" si="0"/>
        <v>14073.397435897436</v>
      </c>
      <c r="V37" s="181"/>
      <c r="W37" s="178"/>
    </row>
    <row r="38" spans="1:23" ht="13.5" thickBot="1">
      <c r="A38" s="11" t="s">
        <v>15</v>
      </c>
      <c r="B38" s="22"/>
      <c r="C38" s="18"/>
      <c r="D38" s="18">
        <f>SUM(D4:D37)</f>
        <v>17130.5</v>
      </c>
      <c r="E38" s="18">
        <f aca="true" t="shared" si="3" ref="E38:S38">SUM(E4:E37)</f>
        <v>10448</v>
      </c>
      <c r="F38" s="18">
        <f t="shared" si="3"/>
        <v>210</v>
      </c>
      <c r="G38" s="18">
        <f t="shared" si="3"/>
        <v>100</v>
      </c>
      <c r="H38" s="18">
        <f t="shared" si="3"/>
        <v>0</v>
      </c>
      <c r="I38" s="18">
        <f t="shared" si="3"/>
        <v>500</v>
      </c>
      <c r="J38" s="18">
        <f t="shared" si="3"/>
        <v>0</v>
      </c>
      <c r="K38" s="18">
        <f t="shared" si="3"/>
        <v>0</v>
      </c>
      <c r="L38" s="18">
        <f t="shared" si="3"/>
        <v>0</v>
      </c>
      <c r="M38" s="18">
        <f t="shared" si="3"/>
        <v>0</v>
      </c>
      <c r="N38" s="18">
        <f t="shared" si="3"/>
        <v>0</v>
      </c>
      <c r="O38" s="18">
        <f t="shared" si="3"/>
        <v>1615</v>
      </c>
      <c r="P38" s="18">
        <f t="shared" si="3"/>
        <v>0</v>
      </c>
      <c r="Q38" s="18">
        <f t="shared" si="3"/>
        <v>0</v>
      </c>
      <c r="R38" s="18">
        <f t="shared" si="3"/>
        <v>0</v>
      </c>
      <c r="S38" s="18">
        <f t="shared" si="3"/>
        <v>30003.5</v>
      </c>
      <c r="T38" s="102">
        <f>T37</f>
        <v>109772.5</v>
      </c>
      <c r="U38" s="149">
        <f t="shared" si="0"/>
        <v>14073.397435897436</v>
      </c>
      <c r="V38" s="181">
        <v>139776</v>
      </c>
      <c r="W38" s="104"/>
    </row>
    <row r="39" ht="12.75">
      <c r="S39" s="168">
        <f>S38/7.73</f>
        <v>3881.43596377749</v>
      </c>
    </row>
  </sheetData>
  <sheetProtection formatCells="0" selectLockedCells="1" selectUnlockedCells="1"/>
  <printOptions/>
  <pageMargins left="0" right="0" top="0" bottom="0" header="0" footer="0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1"/>
  <sheetViews>
    <sheetView zoomScalePageLayoutView="0" workbookViewId="0" topLeftCell="A1">
      <selection activeCell="S31" sqref="S31:S32"/>
    </sheetView>
  </sheetViews>
  <sheetFormatPr defaultColWidth="11.421875" defaultRowHeight="12.75"/>
  <cols>
    <col min="1" max="1" width="35.00390625" style="0" customWidth="1"/>
    <col min="2" max="2" width="14.421875" style="0" bestFit="1" customWidth="1"/>
    <col min="3" max="3" width="11.00390625" style="0" bestFit="1" customWidth="1"/>
    <col min="4" max="4" width="9.7109375" style="0" customWidth="1"/>
    <col min="5" max="5" width="10.28125" style="0" bestFit="1" customWidth="1"/>
    <col min="6" max="7" width="8.57421875" style="0" bestFit="1" customWidth="1"/>
    <col min="8" max="8" width="6.8515625" style="0" bestFit="1" customWidth="1"/>
    <col min="9" max="9" width="8.8515625" style="0" bestFit="1" customWidth="1"/>
    <col min="10" max="10" width="7.140625" style="0" bestFit="1" customWidth="1"/>
    <col min="11" max="11" width="4.7109375" style="0" customWidth="1"/>
    <col min="12" max="12" width="4.8515625" style="0" bestFit="1" customWidth="1"/>
    <col min="13" max="13" width="7.421875" style="0" bestFit="1" customWidth="1"/>
    <col min="14" max="14" width="7.8515625" style="0" customWidth="1"/>
    <col min="15" max="15" width="8.421875" style="0" customWidth="1"/>
    <col min="16" max="16" width="7.57421875" style="0" bestFit="1" customWidth="1"/>
    <col min="17" max="17" width="6.421875" style="0" bestFit="1" customWidth="1"/>
    <col min="18" max="18" width="10.140625" style="0" bestFit="1" customWidth="1"/>
    <col min="19" max="19" width="9.140625" style="0" customWidth="1"/>
    <col min="20" max="20" width="13.421875" style="0" bestFit="1" customWidth="1"/>
    <col min="21" max="21" width="12.140625" style="0" bestFit="1" customWidth="1"/>
    <col min="22" max="22" width="13.28125" style="0" bestFit="1" customWidth="1"/>
    <col min="23" max="23" width="23.00390625" style="0" bestFit="1" customWidth="1"/>
  </cols>
  <sheetData>
    <row r="1" spans="1:23" ht="20.25">
      <c r="A1" s="6" t="s">
        <v>16</v>
      </c>
      <c r="B1" s="7"/>
      <c r="C1" s="7"/>
      <c r="D1" s="7" t="s">
        <v>89</v>
      </c>
      <c r="E1" s="7"/>
      <c r="F1" s="7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9"/>
      <c r="T1" s="84"/>
      <c r="U1" s="90" t="s">
        <v>44</v>
      </c>
      <c r="V1" s="46" t="s">
        <v>68</v>
      </c>
      <c r="W1" s="46" t="s">
        <v>69</v>
      </c>
    </row>
    <row r="2" spans="1:23" ht="21" thickBot="1">
      <c r="A2" s="2" t="str">
        <f>QUECHIP!A2</f>
        <v>PEERWATER CLINICS NEBAJ</v>
      </c>
      <c r="B2" s="2"/>
      <c r="C2" s="2"/>
      <c r="D2" s="2" t="s">
        <v>0</v>
      </c>
      <c r="E2" s="2" t="s">
        <v>95</v>
      </c>
      <c r="F2" s="2" t="s">
        <v>66</v>
      </c>
      <c r="G2" s="2">
        <v>2012</v>
      </c>
      <c r="H2" s="1"/>
      <c r="I2" s="1"/>
      <c r="J2" s="1"/>
      <c r="K2" s="1"/>
      <c r="L2" s="1"/>
      <c r="M2" s="1"/>
      <c r="N2" s="28" t="s">
        <v>63</v>
      </c>
      <c r="O2" s="28" t="s">
        <v>64</v>
      </c>
      <c r="P2" s="28" t="s">
        <v>75</v>
      </c>
      <c r="Q2" s="28" t="s">
        <v>59</v>
      </c>
      <c r="R2" s="28" t="s">
        <v>61</v>
      </c>
      <c r="S2" s="91"/>
      <c r="T2" s="92" t="s">
        <v>1</v>
      </c>
      <c r="U2" s="93" t="s">
        <v>1</v>
      </c>
      <c r="V2" s="49"/>
      <c r="W2" s="50" t="s">
        <v>54</v>
      </c>
    </row>
    <row r="3" spans="1:23" ht="13.5" thickBot="1">
      <c r="A3" s="9" t="s">
        <v>2</v>
      </c>
      <c r="B3" s="28" t="s">
        <v>3</v>
      </c>
      <c r="C3" s="28" t="s">
        <v>4</v>
      </c>
      <c r="D3" s="28" t="s">
        <v>32</v>
      </c>
      <c r="E3" s="28" t="s">
        <v>6</v>
      </c>
      <c r="F3" s="28" t="s">
        <v>7</v>
      </c>
      <c r="G3" s="28" t="s">
        <v>61</v>
      </c>
      <c r="H3" s="28" t="s">
        <v>9</v>
      </c>
      <c r="I3" s="28" t="s">
        <v>10</v>
      </c>
      <c r="J3" s="28" t="s">
        <v>11</v>
      </c>
      <c r="K3" s="28" t="s">
        <v>18</v>
      </c>
      <c r="L3" s="28" t="s">
        <v>19</v>
      </c>
      <c r="M3" s="28" t="s">
        <v>56</v>
      </c>
      <c r="N3" s="28" t="s">
        <v>57</v>
      </c>
      <c r="O3" s="28" t="s">
        <v>12</v>
      </c>
      <c r="P3" s="28" t="s">
        <v>62</v>
      </c>
      <c r="Q3" s="28" t="s">
        <v>60</v>
      </c>
      <c r="R3" s="28" t="s">
        <v>58</v>
      </c>
      <c r="S3" s="94" t="s">
        <v>13</v>
      </c>
      <c r="T3" s="147">
        <f>SUM(V4:V29)+W3</f>
        <v>109772.5</v>
      </c>
      <c r="U3" s="150">
        <f>T3/7.8</f>
        <v>14073.397435897436</v>
      </c>
      <c r="V3" s="72">
        <f>QUECHIP!$V$38</f>
        <v>139776</v>
      </c>
      <c r="W3" s="72">
        <f>QUECHIP!T38</f>
        <v>109772.5</v>
      </c>
    </row>
    <row r="4" spans="1:23" ht="12.75">
      <c r="A4" s="32"/>
      <c r="B4" s="33"/>
      <c r="C4" s="33"/>
      <c r="D4" s="33"/>
      <c r="E4" s="33"/>
      <c r="F4" s="33"/>
      <c r="G4" s="33"/>
      <c r="H4" s="33"/>
      <c r="I4" s="33"/>
      <c r="J4" s="33" t="s">
        <v>14</v>
      </c>
      <c r="K4" s="33"/>
      <c r="L4" s="33"/>
      <c r="M4" s="33"/>
      <c r="N4" s="33"/>
      <c r="O4" s="33" t="s">
        <v>14</v>
      </c>
      <c r="P4" s="33"/>
      <c r="Q4" s="33"/>
      <c r="R4" s="34"/>
      <c r="S4" s="95"/>
      <c r="T4" s="97"/>
      <c r="U4" s="150">
        <f aca="true" t="shared" si="0" ref="U4:U30">T4/7.8</f>
        <v>0</v>
      </c>
      <c r="V4" s="143"/>
      <c r="W4" s="73"/>
    </row>
    <row r="5" spans="1:23" ht="12.75">
      <c r="A5" s="40" t="s">
        <v>107</v>
      </c>
      <c r="B5" s="17">
        <v>40</v>
      </c>
      <c r="C5" s="163" t="s">
        <v>140</v>
      </c>
      <c r="D5" s="17">
        <v>2900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95">
        <f>SUM(D5:R5)</f>
        <v>2900</v>
      </c>
      <c r="T5" s="97">
        <f>(T3-S5)</f>
        <v>106872.5</v>
      </c>
      <c r="U5" s="150">
        <f t="shared" si="0"/>
        <v>13701.602564102564</v>
      </c>
      <c r="V5" s="144"/>
      <c r="W5" s="48"/>
    </row>
    <row r="6" spans="1:23" ht="12.75">
      <c r="A6" s="10" t="s">
        <v>106</v>
      </c>
      <c r="B6" s="17">
        <v>1693</v>
      </c>
      <c r="C6" s="163" t="s">
        <v>140</v>
      </c>
      <c r="D6" s="17"/>
      <c r="E6" s="17"/>
      <c r="F6" s="17"/>
      <c r="G6" s="17"/>
      <c r="H6" s="17"/>
      <c r="I6" s="17">
        <v>540</v>
      </c>
      <c r="J6" s="17"/>
      <c r="K6" s="17"/>
      <c r="L6" s="17"/>
      <c r="M6" s="17"/>
      <c r="N6" s="17"/>
      <c r="O6" s="17"/>
      <c r="P6" s="17"/>
      <c r="Q6" s="17"/>
      <c r="R6" s="17"/>
      <c r="S6" s="95">
        <f aca="true" t="shared" si="1" ref="S6:S29">SUM(D6:R6)</f>
        <v>540</v>
      </c>
      <c r="T6" s="97">
        <f>(T5-S6)</f>
        <v>106332.5</v>
      </c>
      <c r="U6" s="150">
        <f t="shared" si="0"/>
        <v>13632.371794871795</v>
      </c>
      <c r="V6" s="144"/>
      <c r="W6" s="48"/>
    </row>
    <row r="7" spans="1:23" ht="12.75">
      <c r="A7" s="10" t="s">
        <v>107</v>
      </c>
      <c r="B7" s="17">
        <v>45</v>
      </c>
      <c r="C7" s="163" t="s">
        <v>140</v>
      </c>
      <c r="D7" s="17"/>
      <c r="E7" s="17"/>
      <c r="F7" s="17"/>
      <c r="G7" s="17"/>
      <c r="H7" s="17"/>
      <c r="I7" s="17">
        <v>300</v>
      </c>
      <c r="J7" s="17"/>
      <c r="K7" s="17"/>
      <c r="L7" s="17"/>
      <c r="M7" s="17"/>
      <c r="N7" s="17"/>
      <c r="O7" s="17"/>
      <c r="P7" s="17"/>
      <c r="Q7" s="17"/>
      <c r="R7" s="17"/>
      <c r="S7" s="95">
        <f t="shared" si="1"/>
        <v>300</v>
      </c>
      <c r="T7" s="97">
        <f aca="true" t="shared" si="2" ref="T7:T29">(T6-S7)</f>
        <v>106032.5</v>
      </c>
      <c r="U7" s="150">
        <f t="shared" si="0"/>
        <v>13593.910256410256</v>
      </c>
      <c r="V7" s="144"/>
      <c r="W7" s="48"/>
    </row>
    <row r="8" spans="1:23" ht="12.75">
      <c r="A8" s="103" t="s">
        <v>141</v>
      </c>
      <c r="B8" s="17">
        <v>201</v>
      </c>
      <c r="C8" s="163" t="s">
        <v>140</v>
      </c>
      <c r="D8" s="17"/>
      <c r="E8" s="17">
        <v>2000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95">
        <f t="shared" si="1"/>
        <v>2000</v>
      </c>
      <c r="T8" s="97">
        <f t="shared" si="2"/>
        <v>104032.5</v>
      </c>
      <c r="U8" s="150">
        <f t="shared" si="0"/>
        <v>13337.5</v>
      </c>
      <c r="V8" s="144"/>
      <c r="W8" s="48"/>
    </row>
    <row r="9" spans="1:23" ht="12.75">
      <c r="A9" s="103" t="s">
        <v>142</v>
      </c>
      <c r="B9" s="17">
        <v>204</v>
      </c>
      <c r="C9" s="163" t="s">
        <v>140</v>
      </c>
      <c r="D9" s="17"/>
      <c r="E9" s="17">
        <v>2000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95">
        <f t="shared" si="1"/>
        <v>2000</v>
      </c>
      <c r="T9" s="97">
        <f t="shared" si="2"/>
        <v>102032.5</v>
      </c>
      <c r="U9" s="150">
        <f t="shared" si="0"/>
        <v>13081.089743589744</v>
      </c>
      <c r="V9" s="144"/>
      <c r="W9" s="48"/>
    </row>
    <row r="10" spans="1:23" ht="12.75">
      <c r="A10" s="103" t="s">
        <v>143</v>
      </c>
      <c r="B10" s="17">
        <v>220</v>
      </c>
      <c r="C10" s="163" t="s">
        <v>140</v>
      </c>
      <c r="D10" s="17"/>
      <c r="E10" s="17">
        <v>1348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95">
        <f t="shared" si="1"/>
        <v>1348</v>
      </c>
      <c r="T10" s="97">
        <f t="shared" si="2"/>
        <v>100684.5</v>
      </c>
      <c r="U10" s="150">
        <f t="shared" si="0"/>
        <v>12908.26923076923</v>
      </c>
      <c r="V10" s="144"/>
      <c r="W10" s="48"/>
    </row>
    <row r="11" spans="1:23" ht="12.75">
      <c r="A11" s="10" t="s">
        <v>116</v>
      </c>
      <c r="B11" s="17">
        <v>230</v>
      </c>
      <c r="C11" s="163" t="s">
        <v>140</v>
      </c>
      <c r="D11" s="17"/>
      <c r="E11" s="17">
        <v>2000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95">
        <f t="shared" si="1"/>
        <v>2000</v>
      </c>
      <c r="T11" s="97">
        <f t="shared" si="2"/>
        <v>98684.5</v>
      </c>
      <c r="U11" s="150">
        <f t="shared" si="0"/>
        <v>12651.858974358975</v>
      </c>
      <c r="V11" s="144"/>
      <c r="W11" s="48"/>
    </row>
    <row r="12" spans="1:23" ht="12.75">
      <c r="A12" s="10" t="s">
        <v>142</v>
      </c>
      <c r="B12" s="17">
        <v>300</v>
      </c>
      <c r="C12" s="163" t="s">
        <v>140</v>
      </c>
      <c r="D12" s="17"/>
      <c r="E12" s="30"/>
      <c r="F12" s="17"/>
      <c r="G12" s="17"/>
      <c r="H12" s="17"/>
      <c r="I12" s="17"/>
      <c r="J12" s="17"/>
      <c r="K12" s="17"/>
      <c r="L12" s="17"/>
      <c r="M12" s="17"/>
      <c r="N12" s="17"/>
      <c r="O12" s="17">
        <v>150</v>
      </c>
      <c r="P12" s="17"/>
      <c r="Q12" s="17"/>
      <c r="R12" s="17"/>
      <c r="S12" s="95">
        <f t="shared" si="1"/>
        <v>150</v>
      </c>
      <c r="T12" s="97">
        <f t="shared" si="2"/>
        <v>98534.5</v>
      </c>
      <c r="U12" s="150">
        <f t="shared" si="0"/>
        <v>12632.628205128205</v>
      </c>
      <c r="V12" s="144"/>
      <c r="W12" s="48"/>
    </row>
    <row r="13" spans="1:23" ht="12.75">
      <c r="A13" s="10" t="s">
        <v>141</v>
      </c>
      <c r="B13" s="17">
        <v>510</v>
      </c>
      <c r="C13" s="163" t="s">
        <v>140</v>
      </c>
      <c r="D13" s="17"/>
      <c r="E13" s="30">
        <v>600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95">
        <f t="shared" si="1"/>
        <v>600</v>
      </c>
      <c r="T13" s="97">
        <f t="shared" si="2"/>
        <v>97934.5</v>
      </c>
      <c r="U13" s="150">
        <f t="shared" si="0"/>
        <v>12555.705128205129</v>
      </c>
      <c r="V13" s="144"/>
      <c r="W13" s="48"/>
    </row>
    <row r="14" spans="1:23" ht="12.75">
      <c r="A14" s="10" t="s">
        <v>116</v>
      </c>
      <c r="B14" s="17">
        <v>511</v>
      </c>
      <c r="C14" s="163" t="s">
        <v>140</v>
      </c>
      <c r="D14" s="17"/>
      <c r="E14" s="30">
        <v>600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95">
        <f t="shared" si="1"/>
        <v>600</v>
      </c>
      <c r="T14" s="97">
        <f t="shared" si="2"/>
        <v>97334.5</v>
      </c>
      <c r="U14" s="150">
        <f t="shared" si="0"/>
        <v>12478.78205128205</v>
      </c>
      <c r="V14" s="144"/>
      <c r="W14" s="48"/>
    </row>
    <row r="15" spans="1:23" ht="12.75">
      <c r="A15" s="10" t="s">
        <v>141</v>
      </c>
      <c r="B15" s="17">
        <v>512</v>
      </c>
      <c r="C15" s="163" t="s">
        <v>140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>
        <v>700</v>
      </c>
      <c r="P15" s="17"/>
      <c r="Q15" s="17"/>
      <c r="R15" s="17"/>
      <c r="S15" s="95">
        <f t="shared" si="1"/>
        <v>700</v>
      </c>
      <c r="T15" s="97">
        <f t="shared" si="2"/>
        <v>96634.5</v>
      </c>
      <c r="U15" s="150">
        <f t="shared" si="0"/>
        <v>12389.038461538461</v>
      </c>
      <c r="V15" s="144"/>
      <c r="W15" s="48"/>
    </row>
    <row r="16" spans="1:23" ht="12.75">
      <c r="A16" s="10" t="s">
        <v>138</v>
      </c>
      <c r="B16" s="17">
        <v>432894</v>
      </c>
      <c r="C16" s="163" t="s">
        <v>140</v>
      </c>
      <c r="D16" s="17"/>
      <c r="E16" s="17"/>
      <c r="F16" s="17"/>
      <c r="G16" s="17">
        <v>50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95">
        <f t="shared" si="1"/>
        <v>50</v>
      </c>
      <c r="T16" s="97">
        <f t="shared" si="2"/>
        <v>96584.5</v>
      </c>
      <c r="U16" s="150">
        <f t="shared" si="0"/>
        <v>12382.628205128205</v>
      </c>
      <c r="V16" s="144"/>
      <c r="W16" s="48"/>
    </row>
    <row r="17" spans="1:23" ht="12.75">
      <c r="A17" s="10" t="s">
        <v>138</v>
      </c>
      <c r="B17" s="17">
        <v>104769</v>
      </c>
      <c r="C17" s="163" t="s">
        <v>140</v>
      </c>
      <c r="D17" s="17"/>
      <c r="E17" s="17"/>
      <c r="F17" s="17"/>
      <c r="G17" s="17">
        <v>215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95">
        <f t="shared" si="1"/>
        <v>215</v>
      </c>
      <c r="T17" s="97">
        <f t="shared" si="2"/>
        <v>96369.5</v>
      </c>
      <c r="U17" s="150">
        <f t="shared" si="0"/>
        <v>12355.064102564103</v>
      </c>
      <c r="V17" s="144"/>
      <c r="W17" s="48"/>
    </row>
    <row r="18" spans="1:23" ht="12.75">
      <c r="A18" s="10" t="s">
        <v>113</v>
      </c>
      <c r="B18" s="17">
        <v>41576</v>
      </c>
      <c r="C18" s="163" t="s">
        <v>140</v>
      </c>
      <c r="D18" s="17">
        <v>70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95">
        <f t="shared" si="1"/>
        <v>70</v>
      </c>
      <c r="T18" s="97">
        <f t="shared" si="2"/>
        <v>96299.5</v>
      </c>
      <c r="U18" s="150">
        <f t="shared" si="0"/>
        <v>12346.089743589744</v>
      </c>
      <c r="V18" s="144"/>
      <c r="W18" s="48"/>
    </row>
    <row r="19" spans="1:23" ht="12.75">
      <c r="A19" s="10" t="s">
        <v>113</v>
      </c>
      <c r="B19" s="17">
        <v>41367</v>
      </c>
      <c r="C19" s="163" t="s">
        <v>140</v>
      </c>
      <c r="D19" s="17">
        <v>256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95">
        <f t="shared" si="1"/>
        <v>256</v>
      </c>
      <c r="T19" s="97">
        <f t="shared" si="2"/>
        <v>96043.5</v>
      </c>
      <c r="U19" s="150">
        <f t="shared" si="0"/>
        <v>12313.26923076923</v>
      </c>
      <c r="V19" s="144"/>
      <c r="W19" s="48"/>
    </row>
    <row r="20" spans="1:23" ht="12.75">
      <c r="A20" s="10" t="s">
        <v>113</v>
      </c>
      <c r="B20" s="17">
        <v>41050</v>
      </c>
      <c r="C20" s="163" t="s">
        <v>140</v>
      </c>
      <c r="D20" s="17">
        <v>11047.5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95">
        <f t="shared" si="1"/>
        <v>11047.5</v>
      </c>
      <c r="T20" s="97">
        <f t="shared" si="2"/>
        <v>84996</v>
      </c>
      <c r="U20" s="150">
        <f t="shared" si="0"/>
        <v>10896.923076923078</v>
      </c>
      <c r="V20" s="144"/>
      <c r="W20" s="48"/>
    </row>
    <row r="21" spans="1:23" ht="12.75">
      <c r="A21" s="10" t="s">
        <v>113</v>
      </c>
      <c r="B21" s="17">
        <v>41051</v>
      </c>
      <c r="C21" s="163" t="s">
        <v>140</v>
      </c>
      <c r="D21" s="17">
        <v>5088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95">
        <f t="shared" si="1"/>
        <v>5088</v>
      </c>
      <c r="T21" s="97">
        <f t="shared" si="2"/>
        <v>79908</v>
      </c>
      <c r="U21" s="150">
        <f t="shared" si="0"/>
        <v>10244.615384615385</v>
      </c>
      <c r="V21" s="144"/>
      <c r="W21" s="48"/>
    </row>
    <row r="22" spans="1:23" ht="12.75">
      <c r="A22" s="10" t="s">
        <v>113</v>
      </c>
      <c r="B22" s="17">
        <v>41055</v>
      </c>
      <c r="C22" s="163" t="s">
        <v>140</v>
      </c>
      <c r="D22" s="17">
        <v>136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95">
        <f t="shared" si="1"/>
        <v>136</v>
      </c>
      <c r="T22" s="97">
        <f t="shared" si="2"/>
        <v>79772</v>
      </c>
      <c r="U22" s="150">
        <f t="shared" si="0"/>
        <v>10227.179487179488</v>
      </c>
      <c r="V22" s="144"/>
      <c r="W22" s="48"/>
    </row>
    <row r="23" spans="1:23" ht="12.75">
      <c r="A23" s="10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95">
        <f t="shared" si="1"/>
        <v>0</v>
      </c>
      <c r="T23" s="97">
        <f t="shared" si="2"/>
        <v>79772</v>
      </c>
      <c r="U23" s="150">
        <f t="shared" si="0"/>
        <v>10227.179487179488</v>
      </c>
      <c r="V23" s="144"/>
      <c r="W23" s="48"/>
    </row>
    <row r="24" spans="1:23" ht="12.75">
      <c r="A24" s="103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95">
        <f t="shared" si="1"/>
        <v>0</v>
      </c>
      <c r="T24" s="97">
        <f t="shared" si="2"/>
        <v>79772</v>
      </c>
      <c r="U24" s="150">
        <f t="shared" si="0"/>
        <v>10227.179487179488</v>
      </c>
      <c r="V24" s="144"/>
      <c r="W24" s="48"/>
    </row>
    <row r="25" spans="1:23" ht="12.75">
      <c r="A25" s="10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95">
        <f t="shared" si="1"/>
        <v>0</v>
      </c>
      <c r="T25" s="97">
        <f t="shared" si="2"/>
        <v>79772</v>
      </c>
      <c r="U25" s="150">
        <f t="shared" si="0"/>
        <v>10227.179487179488</v>
      </c>
      <c r="V25" s="144"/>
      <c r="W25" s="48"/>
    </row>
    <row r="26" spans="1:23" ht="12.75">
      <c r="A26" s="3"/>
      <c r="B26" s="17"/>
      <c r="C26" s="17"/>
      <c r="D26" s="17"/>
      <c r="E26" s="30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95">
        <f t="shared" si="1"/>
        <v>0</v>
      </c>
      <c r="T26" s="98">
        <f t="shared" si="2"/>
        <v>79772</v>
      </c>
      <c r="U26" s="150">
        <f t="shared" si="0"/>
        <v>10227.179487179488</v>
      </c>
      <c r="V26" s="144"/>
      <c r="W26" s="48"/>
    </row>
    <row r="27" spans="1:23" ht="12.75">
      <c r="A27" s="3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95">
        <f t="shared" si="1"/>
        <v>0</v>
      </c>
      <c r="T27" s="98">
        <f t="shared" si="2"/>
        <v>79772</v>
      </c>
      <c r="U27" s="150">
        <f t="shared" si="0"/>
        <v>10227.179487179488</v>
      </c>
      <c r="V27" s="144"/>
      <c r="W27" s="48"/>
    </row>
    <row r="28" spans="1:23" ht="12.75">
      <c r="A28" s="3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95">
        <f t="shared" si="1"/>
        <v>0</v>
      </c>
      <c r="T28" s="98">
        <f t="shared" si="2"/>
        <v>79772</v>
      </c>
      <c r="U28" s="150">
        <f t="shared" si="0"/>
        <v>10227.179487179488</v>
      </c>
      <c r="V28" s="144"/>
      <c r="W28" s="48"/>
    </row>
    <row r="29" spans="1:23" ht="13.5" thickBot="1">
      <c r="A29" s="14"/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95">
        <f t="shared" si="1"/>
        <v>0</v>
      </c>
      <c r="T29" s="98">
        <f t="shared" si="2"/>
        <v>79772</v>
      </c>
      <c r="U29" s="150">
        <f t="shared" si="0"/>
        <v>10227.179487179488</v>
      </c>
      <c r="V29" s="144"/>
      <c r="W29" s="48"/>
    </row>
    <row r="30" spans="1:23" ht="13.5" thickBot="1">
      <c r="A30" s="11" t="s">
        <v>15</v>
      </c>
      <c r="B30" s="22"/>
      <c r="C30" s="18"/>
      <c r="D30" s="18">
        <f>SUM(D4:D29)</f>
        <v>19497.5</v>
      </c>
      <c r="E30" s="18">
        <f aca="true" t="shared" si="3" ref="E30:L30">SUM(E4:E29)</f>
        <v>8548</v>
      </c>
      <c r="F30" s="18">
        <f t="shared" si="3"/>
        <v>0</v>
      </c>
      <c r="G30" s="18">
        <f t="shared" si="3"/>
        <v>265</v>
      </c>
      <c r="H30" s="18">
        <f t="shared" si="3"/>
        <v>0</v>
      </c>
      <c r="I30" s="18">
        <f t="shared" si="3"/>
        <v>840</v>
      </c>
      <c r="J30" s="18">
        <f t="shared" si="3"/>
        <v>0</v>
      </c>
      <c r="K30" s="18">
        <f t="shared" si="3"/>
        <v>0</v>
      </c>
      <c r="L30" s="18">
        <f t="shared" si="3"/>
        <v>0</v>
      </c>
      <c r="M30" s="18">
        <f aca="true" t="shared" si="4" ref="M30:S30">SUM(M4:M29)</f>
        <v>0</v>
      </c>
      <c r="N30" s="18">
        <f t="shared" si="4"/>
        <v>0</v>
      </c>
      <c r="O30" s="18">
        <f t="shared" si="4"/>
        <v>850</v>
      </c>
      <c r="P30" s="18">
        <f t="shared" si="4"/>
        <v>0</v>
      </c>
      <c r="Q30" s="18">
        <f t="shared" si="4"/>
        <v>0</v>
      </c>
      <c r="R30" s="18">
        <f t="shared" si="4"/>
        <v>0</v>
      </c>
      <c r="S30" s="96">
        <f t="shared" si="4"/>
        <v>30000.5</v>
      </c>
      <c r="T30" s="99">
        <f>T29</f>
        <v>79772</v>
      </c>
      <c r="U30" s="150">
        <f t="shared" si="0"/>
        <v>10227.179487179488</v>
      </c>
      <c r="V30" s="148">
        <f>SUM(V3:V29)</f>
        <v>139776</v>
      </c>
      <c r="W30" s="74"/>
    </row>
    <row r="31" ht="12.75">
      <c r="S31" s="168"/>
    </row>
  </sheetData>
  <sheetProtection/>
  <printOptions/>
  <pageMargins left="0" right="0" top="0" bottom="0.5" header="0.05" footer="0.05"/>
  <pageSetup horizontalDpi="180" verticalDpi="1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4"/>
  <sheetViews>
    <sheetView zoomScale="90" zoomScaleNormal="90" zoomScalePageLayoutView="0" workbookViewId="0" topLeftCell="A1">
      <selection activeCell="U21" sqref="U21"/>
    </sheetView>
  </sheetViews>
  <sheetFormatPr defaultColWidth="11.421875" defaultRowHeight="12.75"/>
  <cols>
    <col min="1" max="1" width="45.28125" style="79" bestFit="1" customWidth="1"/>
    <col min="2" max="2" width="9.7109375" style="167" customWidth="1"/>
    <col min="3" max="3" width="11.00390625" style="0" bestFit="1" customWidth="1"/>
    <col min="4" max="4" width="10.28125" style="0" customWidth="1"/>
    <col min="5" max="5" width="10.28125" style="0" bestFit="1" customWidth="1"/>
    <col min="6" max="7" width="8.57421875" style="0" bestFit="1" customWidth="1"/>
    <col min="8" max="8" width="8.57421875" style="0" customWidth="1"/>
    <col min="9" max="9" width="8.8515625" style="0" bestFit="1" customWidth="1"/>
    <col min="10" max="10" width="7.140625" style="0" bestFit="1" customWidth="1"/>
    <col min="11" max="11" width="4.57421875" style="0" bestFit="1" customWidth="1"/>
    <col min="12" max="12" width="5.140625" style="0" customWidth="1"/>
    <col min="13" max="13" width="7.421875" style="0" bestFit="1" customWidth="1"/>
    <col min="14" max="14" width="10.140625" style="0" customWidth="1"/>
    <col min="15" max="15" width="8.7109375" style="0" customWidth="1"/>
    <col min="16" max="17" width="5.7109375" style="0" customWidth="1"/>
    <col min="18" max="18" width="9.28125" style="0" bestFit="1" customWidth="1"/>
    <col min="19" max="19" width="8.00390625" style="0" customWidth="1"/>
    <col min="20" max="20" width="13.421875" style="0" bestFit="1" customWidth="1"/>
    <col min="21" max="21" width="12.140625" style="0" bestFit="1" customWidth="1"/>
    <col min="22" max="22" width="13.28125" style="0" bestFit="1" customWidth="1"/>
    <col min="23" max="23" width="23.00390625" style="0" bestFit="1" customWidth="1"/>
  </cols>
  <sheetData>
    <row r="1" spans="1:23" ht="20.25">
      <c r="A1" s="6" t="s">
        <v>16</v>
      </c>
      <c r="B1" s="160"/>
      <c r="C1" s="7" t="s">
        <v>83</v>
      </c>
      <c r="D1" s="7"/>
      <c r="E1" s="7"/>
      <c r="F1" s="7" t="s">
        <v>90</v>
      </c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9"/>
      <c r="T1" s="84"/>
      <c r="U1" s="90" t="s">
        <v>44</v>
      </c>
      <c r="V1" s="46" t="s">
        <v>68</v>
      </c>
      <c r="W1" s="46" t="s">
        <v>69</v>
      </c>
    </row>
    <row r="2" spans="1:23" ht="21" thickBot="1">
      <c r="A2" s="2" t="str">
        <f>TUJOLOM!A2</f>
        <v>PEERWATER CLINICS NEBAJ</v>
      </c>
      <c r="B2" s="161" t="s">
        <v>17</v>
      </c>
      <c r="C2" s="2" t="s">
        <v>33</v>
      </c>
      <c r="D2" s="2" t="s">
        <v>0</v>
      </c>
      <c r="E2" s="2" t="s">
        <v>94</v>
      </c>
      <c r="F2" s="2"/>
      <c r="G2" s="2" t="s">
        <v>66</v>
      </c>
      <c r="H2" s="2">
        <v>2012</v>
      </c>
      <c r="I2" s="1"/>
      <c r="J2" s="1"/>
      <c r="K2" s="1"/>
      <c r="L2" s="1"/>
      <c r="M2" s="1"/>
      <c r="N2" s="28" t="s">
        <v>63</v>
      </c>
      <c r="O2" s="28" t="s">
        <v>64</v>
      </c>
      <c r="P2" s="28" t="s">
        <v>75</v>
      </c>
      <c r="Q2" s="28" t="s">
        <v>59</v>
      </c>
      <c r="R2" s="28" t="s">
        <v>61</v>
      </c>
      <c r="S2" s="91"/>
      <c r="T2" s="92" t="s">
        <v>1</v>
      </c>
      <c r="U2" s="93" t="s">
        <v>1</v>
      </c>
      <c r="V2" s="49"/>
      <c r="W2" s="50" t="s">
        <v>54</v>
      </c>
    </row>
    <row r="3" spans="1:23" ht="13.5" thickBot="1">
      <c r="A3" s="103" t="s">
        <v>2</v>
      </c>
      <c r="B3" s="116" t="s">
        <v>3</v>
      </c>
      <c r="C3" s="116" t="s">
        <v>4</v>
      </c>
      <c r="D3" s="116" t="s">
        <v>32</v>
      </c>
      <c r="E3" s="116" t="s">
        <v>6</v>
      </c>
      <c r="F3" s="116" t="s">
        <v>7</v>
      </c>
      <c r="G3" s="116" t="s">
        <v>61</v>
      </c>
      <c r="H3" s="116" t="s">
        <v>9</v>
      </c>
      <c r="I3" s="116" t="s">
        <v>10</v>
      </c>
      <c r="J3" s="116" t="s">
        <v>11</v>
      </c>
      <c r="K3" s="116" t="s">
        <v>18</v>
      </c>
      <c r="L3" s="116" t="s">
        <v>19</v>
      </c>
      <c r="M3" s="116" t="s">
        <v>56</v>
      </c>
      <c r="N3" s="116" t="s">
        <v>57</v>
      </c>
      <c r="O3" s="116" t="s">
        <v>12</v>
      </c>
      <c r="P3" s="116" t="s">
        <v>62</v>
      </c>
      <c r="Q3" s="116" t="s">
        <v>60</v>
      </c>
      <c r="R3" s="116" t="s">
        <v>58</v>
      </c>
      <c r="S3" s="94" t="s">
        <v>13</v>
      </c>
      <c r="T3" s="147">
        <f>SUM(V4:V29)+W3</f>
        <v>79772</v>
      </c>
      <c r="U3" s="150">
        <f>T3/7.8</f>
        <v>10227.179487179488</v>
      </c>
      <c r="V3" s="72">
        <f>TUJOLOM!$V$30</f>
        <v>139776</v>
      </c>
      <c r="W3" s="72">
        <f>TUJOLOM!T30</f>
        <v>79772</v>
      </c>
    </row>
    <row r="4" spans="1:23" ht="12.75">
      <c r="A4" s="140"/>
      <c r="B4" s="162"/>
      <c r="C4" s="33"/>
      <c r="D4" s="33"/>
      <c r="E4" s="33"/>
      <c r="F4" s="33"/>
      <c r="G4" s="33"/>
      <c r="H4" s="33"/>
      <c r="I4" s="33"/>
      <c r="J4" s="33" t="s">
        <v>14</v>
      </c>
      <c r="K4" s="33"/>
      <c r="L4" s="33"/>
      <c r="M4" s="33"/>
      <c r="N4" s="33"/>
      <c r="O4" s="33" t="s">
        <v>14</v>
      </c>
      <c r="P4" s="33"/>
      <c r="Q4" s="33"/>
      <c r="R4" s="34"/>
      <c r="S4" s="94"/>
      <c r="T4" s="86"/>
      <c r="U4" s="150">
        <f aca="true" t="shared" si="0" ref="U4:U30">T4/7.8</f>
        <v>0</v>
      </c>
      <c r="V4" s="143"/>
      <c r="W4" s="73"/>
    </row>
    <row r="5" spans="1:23" ht="12.75">
      <c r="A5" s="103" t="s">
        <v>106</v>
      </c>
      <c r="B5" s="163">
        <v>1421</v>
      </c>
      <c r="C5" s="163" t="s">
        <v>131</v>
      </c>
      <c r="D5" s="17"/>
      <c r="E5" s="191"/>
      <c r="F5" s="17"/>
      <c r="G5" s="17"/>
      <c r="H5" s="17"/>
      <c r="I5" s="17">
        <v>363</v>
      </c>
      <c r="J5" s="17"/>
      <c r="K5" s="17"/>
      <c r="L5" s="17"/>
      <c r="M5" s="17"/>
      <c r="N5" s="17"/>
      <c r="O5" s="17"/>
      <c r="P5" s="17"/>
      <c r="Q5" s="17"/>
      <c r="R5" s="17"/>
      <c r="S5" s="95">
        <f>SUM(D5:R5)</f>
        <v>363</v>
      </c>
      <c r="T5" s="97">
        <f>(T3-S5)</f>
        <v>79409</v>
      </c>
      <c r="U5" s="150">
        <f t="shared" si="0"/>
        <v>10180.641025641025</v>
      </c>
      <c r="V5" s="144"/>
      <c r="W5" s="48"/>
    </row>
    <row r="6" spans="1:23" ht="12.75">
      <c r="A6" s="103" t="s">
        <v>106</v>
      </c>
      <c r="B6" s="163">
        <v>863</v>
      </c>
      <c r="C6" s="163" t="s">
        <v>131</v>
      </c>
      <c r="D6" s="17"/>
      <c r="E6" s="191"/>
      <c r="F6" s="17"/>
      <c r="G6" s="17"/>
      <c r="H6" s="17"/>
      <c r="I6" s="17">
        <v>500</v>
      </c>
      <c r="J6" s="17"/>
      <c r="K6" s="17"/>
      <c r="L6" s="17"/>
      <c r="M6" s="17"/>
      <c r="N6" s="17"/>
      <c r="O6" s="17"/>
      <c r="P6" s="17"/>
      <c r="Q6" s="17"/>
      <c r="R6" s="17"/>
      <c r="S6" s="95">
        <f aca="true" t="shared" si="1" ref="S6:S29">SUM(D6:R6)</f>
        <v>500</v>
      </c>
      <c r="T6" s="97">
        <f>(T5-S6)</f>
        <v>78909</v>
      </c>
      <c r="U6" s="150">
        <f t="shared" si="0"/>
        <v>10116.538461538461</v>
      </c>
      <c r="V6" s="144"/>
      <c r="W6" s="48"/>
    </row>
    <row r="7" spans="1:23" ht="12.75">
      <c r="A7" s="103" t="s">
        <v>132</v>
      </c>
      <c r="B7" s="163">
        <v>9725</v>
      </c>
      <c r="C7" s="163" t="s">
        <v>131</v>
      </c>
      <c r="D7" s="17"/>
      <c r="E7" s="191"/>
      <c r="F7" s="17"/>
      <c r="G7" s="17"/>
      <c r="H7" s="17"/>
      <c r="I7" s="17"/>
      <c r="J7" s="17"/>
      <c r="K7" s="17"/>
      <c r="L7" s="17"/>
      <c r="M7" s="17"/>
      <c r="N7" s="17"/>
      <c r="O7" s="17">
        <v>40</v>
      </c>
      <c r="P7" s="17"/>
      <c r="Q7" s="17"/>
      <c r="R7" s="17"/>
      <c r="S7" s="95">
        <f t="shared" si="1"/>
        <v>40</v>
      </c>
      <c r="T7" s="97">
        <f aca="true" t="shared" si="2" ref="T7:T29">(T6-S7)</f>
        <v>78869</v>
      </c>
      <c r="U7" s="150">
        <f t="shared" si="0"/>
        <v>10111.410256410256</v>
      </c>
      <c r="V7" s="144"/>
      <c r="W7" s="48"/>
    </row>
    <row r="8" spans="1:23" ht="12.75">
      <c r="A8" s="103" t="s">
        <v>107</v>
      </c>
      <c r="B8" s="163">
        <v>41</v>
      </c>
      <c r="C8" s="163" t="s">
        <v>131</v>
      </c>
      <c r="D8" s="17">
        <v>2900</v>
      </c>
      <c r="E8" s="191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95">
        <f t="shared" si="1"/>
        <v>2900</v>
      </c>
      <c r="T8" s="97">
        <f t="shared" si="2"/>
        <v>75969</v>
      </c>
      <c r="U8" s="150">
        <f t="shared" si="0"/>
        <v>9739.615384615385</v>
      </c>
      <c r="V8" s="144"/>
      <c r="W8" s="48"/>
    </row>
    <row r="9" spans="1:23" ht="12.75">
      <c r="A9" s="103" t="s">
        <v>133</v>
      </c>
      <c r="B9" s="163">
        <v>90</v>
      </c>
      <c r="C9" s="163" t="s">
        <v>131</v>
      </c>
      <c r="D9" s="17"/>
      <c r="E9" s="191"/>
      <c r="F9" s="17"/>
      <c r="G9" s="17"/>
      <c r="H9" s="17"/>
      <c r="I9" s="17">
        <v>585</v>
      </c>
      <c r="J9" s="17"/>
      <c r="K9" s="17"/>
      <c r="L9" s="17"/>
      <c r="M9" s="17"/>
      <c r="N9" s="17"/>
      <c r="O9" s="17"/>
      <c r="P9" s="17"/>
      <c r="Q9" s="17"/>
      <c r="R9" s="17"/>
      <c r="S9" s="95">
        <f t="shared" si="1"/>
        <v>585</v>
      </c>
      <c r="T9" s="97">
        <f t="shared" si="2"/>
        <v>75384</v>
      </c>
      <c r="U9" s="150">
        <f t="shared" si="0"/>
        <v>9664.615384615385</v>
      </c>
      <c r="V9" s="144"/>
      <c r="W9" s="48"/>
    </row>
    <row r="10" spans="1:23" ht="12.75">
      <c r="A10" s="103" t="s">
        <v>135</v>
      </c>
      <c r="B10" s="163">
        <v>4451</v>
      </c>
      <c r="C10" s="163" t="s">
        <v>131</v>
      </c>
      <c r="D10" s="17"/>
      <c r="E10" s="191"/>
      <c r="F10" s="17"/>
      <c r="G10" s="17"/>
      <c r="H10" s="17"/>
      <c r="I10" s="17"/>
      <c r="J10" s="17">
        <v>67</v>
      </c>
      <c r="K10" s="17"/>
      <c r="L10" s="17"/>
      <c r="M10" s="17"/>
      <c r="N10" s="17"/>
      <c r="O10" s="17"/>
      <c r="P10" s="17"/>
      <c r="Q10" s="17"/>
      <c r="R10" s="17"/>
      <c r="S10" s="95">
        <f t="shared" si="1"/>
        <v>67</v>
      </c>
      <c r="T10" s="97">
        <f t="shared" si="2"/>
        <v>75317</v>
      </c>
      <c r="U10" s="150">
        <f t="shared" si="0"/>
        <v>9656.02564102564</v>
      </c>
      <c r="V10" s="144"/>
      <c r="W10" s="48"/>
    </row>
    <row r="11" spans="1:23" ht="12.75">
      <c r="A11" s="103" t="s">
        <v>134</v>
      </c>
      <c r="B11" s="163">
        <v>17</v>
      </c>
      <c r="C11" s="163" t="s">
        <v>131</v>
      </c>
      <c r="D11" s="17"/>
      <c r="E11" s="191"/>
      <c r="F11" s="17"/>
      <c r="G11" s="17"/>
      <c r="H11" s="17"/>
      <c r="I11" s="17">
        <v>70</v>
      </c>
      <c r="J11" s="17"/>
      <c r="K11" s="17"/>
      <c r="L11" s="17"/>
      <c r="M11" s="17"/>
      <c r="N11" s="17"/>
      <c r="O11" s="17"/>
      <c r="P11" s="17"/>
      <c r="Q11" s="17"/>
      <c r="R11" s="17"/>
      <c r="S11" s="95">
        <f t="shared" si="1"/>
        <v>70</v>
      </c>
      <c r="T11" s="97">
        <f t="shared" si="2"/>
        <v>75247</v>
      </c>
      <c r="U11" s="150">
        <f t="shared" si="0"/>
        <v>9647.051282051283</v>
      </c>
      <c r="V11" s="144"/>
      <c r="W11" s="48"/>
    </row>
    <row r="12" spans="1:23" ht="12.75">
      <c r="A12" s="103" t="s">
        <v>122</v>
      </c>
      <c r="B12" s="163">
        <v>40</v>
      </c>
      <c r="C12" s="163" t="s">
        <v>131</v>
      </c>
      <c r="D12" s="17"/>
      <c r="E12" s="191">
        <v>1000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95">
        <f t="shared" si="1"/>
        <v>1000</v>
      </c>
      <c r="T12" s="97">
        <f t="shared" si="2"/>
        <v>74247</v>
      </c>
      <c r="U12" s="150">
        <f t="shared" si="0"/>
        <v>9518.846153846154</v>
      </c>
      <c r="V12" s="144"/>
      <c r="W12" s="48"/>
    </row>
    <row r="13" spans="1:23" ht="12.75">
      <c r="A13" s="103" t="s">
        <v>122</v>
      </c>
      <c r="B13" s="163">
        <v>200</v>
      </c>
      <c r="C13" s="163" t="s">
        <v>131</v>
      </c>
      <c r="D13" s="17"/>
      <c r="E13" s="191">
        <v>2000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95">
        <f t="shared" si="1"/>
        <v>2000</v>
      </c>
      <c r="T13" s="97">
        <f t="shared" si="2"/>
        <v>72247</v>
      </c>
      <c r="U13" s="150">
        <f t="shared" si="0"/>
        <v>9262.435897435898</v>
      </c>
      <c r="V13" s="144"/>
      <c r="W13" s="48"/>
    </row>
    <row r="14" spans="1:23" ht="12.75">
      <c r="A14" s="103" t="s">
        <v>125</v>
      </c>
      <c r="B14" s="163">
        <v>308</v>
      </c>
      <c r="C14" s="163" t="s">
        <v>131</v>
      </c>
      <c r="D14" s="17"/>
      <c r="E14" s="191">
        <v>1348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95">
        <f t="shared" si="1"/>
        <v>1348</v>
      </c>
      <c r="T14" s="97">
        <f t="shared" si="2"/>
        <v>70899</v>
      </c>
      <c r="U14" s="150">
        <f t="shared" si="0"/>
        <v>9089.615384615385</v>
      </c>
      <c r="V14" s="144"/>
      <c r="W14" s="48"/>
    </row>
    <row r="15" spans="1:23" ht="12.75">
      <c r="A15" s="103" t="s">
        <v>136</v>
      </c>
      <c r="B15" s="163">
        <v>309</v>
      </c>
      <c r="C15" s="163" t="s">
        <v>131</v>
      </c>
      <c r="D15" s="17"/>
      <c r="E15" s="191">
        <v>600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95">
        <f t="shared" si="1"/>
        <v>600</v>
      </c>
      <c r="T15" s="97">
        <f t="shared" si="2"/>
        <v>70299</v>
      </c>
      <c r="U15" s="150">
        <f t="shared" si="0"/>
        <v>9012.692307692309</v>
      </c>
      <c r="V15" s="144"/>
      <c r="W15" s="48"/>
    </row>
    <row r="16" spans="1:23" ht="12.75">
      <c r="A16" s="103" t="s">
        <v>117</v>
      </c>
      <c r="B16" s="163">
        <v>334</v>
      </c>
      <c r="C16" s="163" t="s">
        <v>131</v>
      </c>
      <c r="D16" s="17"/>
      <c r="E16" s="191"/>
      <c r="F16" s="17"/>
      <c r="G16" s="17"/>
      <c r="H16" s="17"/>
      <c r="I16" s="17"/>
      <c r="J16" s="17"/>
      <c r="K16" s="17"/>
      <c r="L16" s="17"/>
      <c r="M16" s="17"/>
      <c r="N16" s="17"/>
      <c r="O16" s="17">
        <v>600</v>
      </c>
      <c r="P16" s="17"/>
      <c r="Q16" s="17"/>
      <c r="R16" s="17"/>
      <c r="S16" s="95">
        <f t="shared" si="1"/>
        <v>600</v>
      </c>
      <c r="T16" s="97">
        <f t="shared" si="2"/>
        <v>69699</v>
      </c>
      <c r="U16" s="150">
        <f t="shared" si="0"/>
        <v>8935.76923076923</v>
      </c>
      <c r="V16" s="144"/>
      <c r="W16" s="48"/>
    </row>
    <row r="17" spans="1:23" ht="12.75">
      <c r="A17" s="103" t="s">
        <v>122</v>
      </c>
      <c r="B17" s="163">
        <v>335</v>
      </c>
      <c r="C17" s="163" t="s">
        <v>131</v>
      </c>
      <c r="D17" s="17"/>
      <c r="E17" s="191"/>
      <c r="F17" s="17"/>
      <c r="G17" s="17"/>
      <c r="H17" s="17"/>
      <c r="I17" s="17"/>
      <c r="J17" s="17"/>
      <c r="K17" s="17"/>
      <c r="L17" s="17"/>
      <c r="M17" s="17"/>
      <c r="N17" s="17"/>
      <c r="O17" s="17">
        <v>600</v>
      </c>
      <c r="P17" s="17"/>
      <c r="Q17" s="17"/>
      <c r="R17" s="17"/>
      <c r="S17" s="95">
        <f t="shared" si="1"/>
        <v>600</v>
      </c>
      <c r="T17" s="97">
        <f t="shared" si="2"/>
        <v>69099</v>
      </c>
      <c r="U17" s="150">
        <f t="shared" si="0"/>
        <v>8858.846153846154</v>
      </c>
      <c r="V17" s="144"/>
      <c r="W17" s="48"/>
    </row>
    <row r="18" spans="1:23" ht="12.75">
      <c r="A18" s="153" t="s">
        <v>122</v>
      </c>
      <c r="B18" s="141">
        <v>500</v>
      </c>
      <c r="C18" s="163" t="s">
        <v>131</v>
      </c>
      <c r="D18" s="3"/>
      <c r="E18" s="191">
        <v>1000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95">
        <f t="shared" si="1"/>
        <v>1000</v>
      </c>
      <c r="T18" s="97">
        <f t="shared" si="2"/>
        <v>68099</v>
      </c>
      <c r="U18" s="150">
        <f t="shared" si="0"/>
        <v>8730.641025641025</v>
      </c>
      <c r="V18" s="144"/>
      <c r="W18" s="48"/>
    </row>
    <row r="19" spans="1:23" ht="12.75">
      <c r="A19" s="103" t="s">
        <v>122</v>
      </c>
      <c r="B19" s="163">
        <v>501</v>
      </c>
      <c r="C19" s="163" t="s">
        <v>131</v>
      </c>
      <c r="D19" s="17"/>
      <c r="E19" s="191">
        <v>600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95">
        <f t="shared" si="1"/>
        <v>600</v>
      </c>
      <c r="T19" s="97">
        <f t="shared" si="2"/>
        <v>67499</v>
      </c>
      <c r="U19" s="150">
        <f t="shared" si="0"/>
        <v>8653.71794871795</v>
      </c>
      <c r="V19" s="144"/>
      <c r="W19" s="48"/>
    </row>
    <row r="20" spans="1:23" ht="12.75">
      <c r="A20" s="103" t="s">
        <v>117</v>
      </c>
      <c r="B20" s="163">
        <v>502</v>
      </c>
      <c r="C20" s="163" t="s">
        <v>131</v>
      </c>
      <c r="D20" s="17"/>
      <c r="E20" s="191">
        <v>600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95">
        <f t="shared" si="1"/>
        <v>600</v>
      </c>
      <c r="T20" s="97">
        <f t="shared" si="2"/>
        <v>66899</v>
      </c>
      <c r="U20" s="150">
        <f t="shared" si="0"/>
        <v>8576.794871794871</v>
      </c>
      <c r="V20" s="144"/>
      <c r="W20" s="48"/>
    </row>
    <row r="21" spans="1:23" ht="12.75">
      <c r="A21" s="103" t="s">
        <v>117</v>
      </c>
      <c r="B21" s="163">
        <v>907</v>
      </c>
      <c r="C21" s="163" t="s">
        <v>131</v>
      </c>
      <c r="D21" s="17"/>
      <c r="E21" s="191"/>
      <c r="F21" s="17"/>
      <c r="G21" s="17"/>
      <c r="H21" s="17"/>
      <c r="I21" s="17"/>
      <c r="J21" s="17"/>
      <c r="K21" s="17"/>
      <c r="L21" s="17"/>
      <c r="M21" s="17"/>
      <c r="N21" s="17"/>
      <c r="O21" s="17">
        <v>410</v>
      </c>
      <c r="P21" s="17"/>
      <c r="Q21" s="17"/>
      <c r="R21" s="17"/>
      <c r="S21" s="95">
        <f t="shared" si="1"/>
        <v>410</v>
      </c>
      <c r="T21" s="97">
        <f t="shared" si="2"/>
        <v>66489</v>
      </c>
      <c r="U21" s="150">
        <f t="shared" si="0"/>
        <v>8524.23076923077</v>
      </c>
      <c r="V21" s="144"/>
      <c r="W21" s="48"/>
    </row>
    <row r="22" spans="1:23" ht="12.75">
      <c r="A22" s="103" t="s">
        <v>117</v>
      </c>
      <c r="B22" s="163">
        <v>908</v>
      </c>
      <c r="C22" s="163" t="s">
        <v>131</v>
      </c>
      <c r="D22" s="17"/>
      <c r="E22" s="191">
        <v>2000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95">
        <f t="shared" si="1"/>
        <v>2000</v>
      </c>
      <c r="T22" s="97">
        <f t="shared" si="2"/>
        <v>64489</v>
      </c>
      <c r="U22" s="150">
        <f t="shared" si="0"/>
        <v>8267.820512820514</v>
      </c>
      <c r="V22" s="144"/>
      <c r="W22" s="48"/>
    </row>
    <row r="23" spans="1:23" ht="12.75">
      <c r="A23" s="103" t="s">
        <v>137</v>
      </c>
      <c r="B23" s="163">
        <v>6716492</v>
      </c>
      <c r="C23" s="163" t="s">
        <v>131</v>
      </c>
      <c r="D23" s="17"/>
      <c r="E23" s="191"/>
      <c r="F23" s="17"/>
      <c r="G23" s="17"/>
      <c r="H23" s="17"/>
      <c r="I23" s="17"/>
      <c r="J23" s="17"/>
      <c r="K23" s="17">
        <v>32</v>
      </c>
      <c r="L23" s="17"/>
      <c r="M23" s="17"/>
      <c r="N23" s="17"/>
      <c r="O23" s="17"/>
      <c r="P23" s="17"/>
      <c r="Q23" s="17"/>
      <c r="R23" s="17"/>
      <c r="S23" s="95">
        <f t="shared" si="1"/>
        <v>32</v>
      </c>
      <c r="T23" s="97">
        <f t="shared" si="2"/>
        <v>64457</v>
      </c>
      <c r="U23" s="150">
        <f t="shared" si="0"/>
        <v>8263.71794871795</v>
      </c>
      <c r="V23" s="144"/>
      <c r="W23" s="48"/>
    </row>
    <row r="24" spans="1:23" ht="12.75">
      <c r="A24" s="103" t="s">
        <v>138</v>
      </c>
      <c r="B24" s="163">
        <v>301728</v>
      </c>
      <c r="C24" s="163" t="s">
        <v>131</v>
      </c>
      <c r="D24" s="17"/>
      <c r="E24" s="191"/>
      <c r="F24" s="17"/>
      <c r="G24" s="17">
        <v>212</v>
      </c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95">
        <f t="shared" si="1"/>
        <v>212</v>
      </c>
      <c r="T24" s="97">
        <f t="shared" si="2"/>
        <v>64245</v>
      </c>
      <c r="U24" s="150">
        <f t="shared" si="0"/>
        <v>8236.538461538461</v>
      </c>
      <c r="V24" s="144"/>
      <c r="W24" s="48"/>
    </row>
    <row r="25" spans="1:23" ht="12.75">
      <c r="A25" s="103" t="s">
        <v>138</v>
      </c>
      <c r="B25" s="163">
        <v>990470</v>
      </c>
      <c r="C25" s="163" t="s">
        <v>131</v>
      </c>
      <c r="D25" s="17"/>
      <c r="E25" s="191"/>
      <c r="F25" s="17"/>
      <c r="G25" s="17">
        <v>50</v>
      </c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95">
        <f t="shared" si="1"/>
        <v>50</v>
      </c>
      <c r="T25" s="97">
        <f t="shared" si="2"/>
        <v>64195</v>
      </c>
      <c r="U25" s="150">
        <f t="shared" si="0"/>
        <v>8230.128205128205</v>
      </c>
      <c r="V25" s="144"/>
      <c r="W25" s="48"/>
    </row>
    <row r="26" spans="1:23" ht="12.75">
      <c r="A26" s="103" t="s">
        <v>139</v>
      </c>
      <c r="B26" s="163">
        <v>1369</v>
      </c>
      <c r="C26" s="163" t="s">
        <v>131</v>
      </c>
      <c r="D26" s="17">
        <v>56</v>
      </c>
      <c r="E26" s="191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95">
        <f t="shared" si="1"/>
        <v>56</v>
      </c>
      <c r="T26" s="98">
        <f t="shared" si="2"/>
        <v>64139</v>
      </c>
      <c r="U26" s="150">
        <f t="shared" si="0"/>
        <v>8222.948717948719</v>
      </c>
      <c r="V26" s="144"/>
      <c r="W26" s="48"/>
    </row>
    <row r="27" spans="1:23" ht="12.75">
      <c r="A27" s="29" t="s">
        <v>113</v>
      </c>
      <c r="B27" s="163">
        <v>41365</v>
      </c>
      <c r="C27" s="163" t="s">
        <v>131</v>
      </c>
      <c r="D27" s="17">
        <v>414</v>
      </c>
      <c r="E27" s="191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95">
        <f t="shared" si="1"/>
        <v>414</v>
      </c>
      <c r="T27" s="98">
        <f t="shared" si="2"/>
        <v>63725</v>
      </c>
      <c r="U27" s="150">
        <f t="shared" si="0"/>
        <v>8169.871794871795</v>
      </c>
      <c r="V27" s="144"/>
      <c r="W27" s="48"/>
    </row>
    <row r="28" spans="1:23" ht="12.75">
      <c r="A28" s="29" t="s">
        <v>113</v>
      </c>
      <c r="B28" s="163">
        <v>41052</v>
      </c>
      <c r="C28" s="163" t="s">
        <v>131</v>
      </c>
      <c r="D28" s="17">
        <v>11115.5</v>
      </c>
      <c r="E28" s="191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95">
        <f t="shared" si="1"/>
        <v>11115.5</v>
      </c>
      <c r="T28" s="98">
        <f t="shared" si="2"/>
        <v>52609.5</v>
      </c>
      <c r="U28" s="150">
        <f t="shared" si="0"/>
        <v>6744.807692307692</v>
      </c>
      <c r="V28" s="144"/>
      <c r="W28" s="48"/>
    </row>
    <row r="29" spans="1:23" ht="13.5" thickBot="1">
      <c r="A29" s="29" t="s">
        <v>113</v>
      </c>
      <c r="B29" s="164">
        <v>41053</v>
      </c>
      <c r="C29" s="163" t="s">
        <v>131</v>
      </c>
      <c r="D29" s="21">
        <v>2838</v>
      </c>
      <c r="E29" s="192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95">
        <f t="shared" si="1"/>
        <v>2838</v>
      </c>
      <c r="T29" s="98">
        <f t="shared" si="2"/>
        <v>49771.5</v>
      </c>
      <c r="U29" s="150">
        <f t="shared" si="0"/>
        <v>6380.961538461539</v>
      </c>
      <c r="V29" s="144"/>
      <c r="W29" s="48"/>
    </row>
    <row r="30" spans="1:23" ht="13.5" thickBot="1">
      <c r="A30" s="11" t="s">
        <v>15</v>
      </c>
      <c r="B30" s="165"/>
      <c r="C30" s="18"/>
      <c r="D30" s="18">
        <f>SUM(D4:D29)</f>
        <v>17323.5</v>
      </c>
      <c r="E30" s="193">
        <f aca="true" t="shared" si="3" ref="E30:S30">SUM(E4:E29)</f>
        <v>9148</v>
      </c>
      <c r="F30" s="18">
        <f t="shared" si="3"/>
        <v>0</v>
      </c>
      <c r="G30" s="18">
        <f t="shared" si="3"/>
        <v>262</v>
      </c>
      <c r="H30" s="18">
        <f t="shared" si="3"/>
        <v>0</v>
      </c>
      <c r="I30" s="18">
        <f t="shared" si="3"/>
        <v>1518</v>
      </c>
      <c r="J30" s="18">
        <f t="shared" si="3"/>
        <v>67</v>
      </c>
      <c r="K30" s="18">
        <f>SUM(K4:K29)</f>
        <v>32</v>
      </c>
      <c r="L30" s="18">
        <f>SUM(L4:L29)</f>
        <v>0</v>
      </c>
      <c r="M30" s="18">
        <f>SUM(M4:M29)</f>
        <v>0</v>
      </c>
      <c r="N30" s="18">
        <f>SUM(N4:N29)</f>
        <v>0</v>
      </c>
      <c r="O30" s="18">
        <f>SUM(O4:O29)</f>
        <v>1650</v>
      </c>
      <c r="P30" s="18">
        <f t="shared" si="3"/>
        <v>0</v>
      </c>
      <c r="Q30" s="18">
        <f t="shared" si="3"/>
        <v>0</v>
      </c>
      <c r="R30" s="18">
        <f t="shared" si="3"/>
        <v>0</v>
      </c>
      <c r="S30" s="96">
        <f t="shared" si="3"/>
        <v>30000.5</v>
      </c>
      <c r="T30" s="99">
        <f>T29</f>
        <v>49771.5</v>
      </c>
      <c r="U30" s="150">
        <f t="shared" si="0"/>
        <v>6380.961538461539</v>
      </c>
      <c r="V30" s="148">
        <f>SUM(V3:V29)</f>
        <v>139776</v>
      </c>
      <c r="W30" s="75"/>
    </row>
    <row r="31" ht="12.75">
      <c r="S31" s="168"/>
    </row>
    <row r="32" spans="1:16" ht="12.75">
      <c r="A32" s="25"/>
      <c r="B32" s="166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ht="12.75">
      <c r="A33" s="25"/>
      <c r="B33" s="166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ht="12.75">
      <c r="A34" s="25"/>
      <c r="B34" s="166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</sheetData>
  <sheetProtection/>
  <printOptions/>
  <pageMargins left="0" right="0" top="0.5" bottom="0.5" header="0.05" footer="0.05"/>
  <pageSetup horizontalDpi="180" verticalDpi="1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6">
      <selection activeCell="A44" sqref="A44"/>
    </sheetView>
  </sheetViews>
  <sheetFormatPr defaultColWidth="11.421875" defaultRowHeight="12.75"/>
  <cols>
    <col min="1" max="1" width="37.28125" style="0" bestFit="1" customWidth="1"/>
    <col min="2" max="2" width="12.28125" style="0" bestFit="1" customWidth="1"/>
    <col min="3" max="3" width="11.140625" style="200" bestFit="1" customWidth="1"/>
    <col min="4" max="19" width="9.140625" style="0" customWidth="1"/>
    <col min="20" max="20" width="13.140625" style="0" bestFit="1" customWidth="1"/>
    <col min="21" max="21" width="12.57421875" style="0" bestFit="1" customWidth="1"/>
    <col min="22" max="22" width="13.28125" style="0" bestFit="1" customWidth="1"/>
    <col min="23" max="23" width="23.00390625" style="0" bestFit="1" customWidth="1"/>
  </cols>
  <sheetData>
    <row r="1" spans="1:23" ht="20.25">
      <c r="A1" s="6" t="s">
        <v>16</v>
      </c>
      <c r="B1" s="7"/>
      <c r="C1" s="195" t="s">
        <v>91</v>
      </c>
      <c r="D1" s="7"/>
      <c r="E1" s="7"/>
      <c r="F1" s="7"/>
      <c r="G1" s="8"/>
      <c r="H1" s="8"/>
      <c r="I1" s="8"/>
      <c r="J1" s="8"/>
      <c r="K1" s="8"/>
      <c r="L1" s="8"/>
      <c r="M1" s="8"/>
      <c r="N1" s="8"/>
      <c r="O1" s="185" t="s">
        <v>110</v>
      </c>
      <c r="P1" s="8"/>
      <c r="Q1" s="8"/>
      <c r="R1" s="8"/>
      <c r="S1" s="59"/>
      <c r="T1" s="44"/>
      <c r="U1" s="45" t="s">
        <v>44</v>
      </c>
      <c r="V1" s="46" t="s">
        <v>68</v>
      </c>
      <c r="W1" s="46" t="s">
        <v>69</v>
      </c>
    </row>
    <row r="2" spans="1:23" ht="21" thickBot="1">
      <c r="A2" s="2" t="str">
        <f>VIPECBALAM!A2</f>
        <v>PEERWATER CLINICS NEBAJ</v>
      </c>
      <c r="B2" s="2" t="s">
        <v>36</v>
      </c>
      <c r="C2" s="196" t="s">
        <v>37</v>
      </c>
      <c r="D2" s="2" t="s">
        <v>0</v>
      </c>
      <c r="E2" s="2"/>
      <c r="F2" s="2"/>
      <c r="G2" s="2" t="s">
        <v>30</v>
      </c>
      <c r="H2" s="2">
        <v>2013</v>
      </c>
      <c r="I2" s="1"/>
      <c r="J2" s="1"/>
      <c r="K2" s="1"/>
      <c r="L2" s="1"/>
      <c r="M2" s="1"/>
      <c r="N2" s="28" t="s">
        <v>63</v>
      </c>
      <c r="O2" s="28" t="s">
        <v>64</v>
      </c>
      <c r="P2" s="28" t="s">
        <v>75</v>
      </c>
      <c r="Q2" s="28" t="s">
        <v>59</v>
      </c>
      <c r="R2" s="28" t="s">
        <v>61</v>
      </c>
      <c r="S2" s="60"/>
      <c r="T2" s="47" t="s">
        <v>1</v>
      </c>
      <c r="U2" s="48" t="s">
        <v>1</v>
      </c>
      <c r="V2" s="49"/>
      <c r="W2" s="50" t="s">
        <v>54</v>
      </c>
    </row>
    <row r="3" spans="1:23" ht="13.5" thickBot="1">
      <c r="A3" s="9" t="s">
        <v>2</v>
      </c>
      <c r="B3" s="28" t="s">
        <v>3</v>
      </c>
      <c r="C3" s="197" t="s">
        <v>4</v>
      </c>
      <c r="D3" s="28" t="s">
        <v>32</v>
      </c>
      <c r="E3" s="28" t="s">
        <v>6</v>
      </c>
      <c r="F3" s="28" t="s">
        <v>7</v>
      </c>
      <c r="G3" s="28" t="s">
        <v>61</v>
      </c>
      <c r="H3" s="28" t="s">
        <v>9</v>
      </c>
      <c r="I3" s="28" t="s">
        <v>10</v>
      </c>
      <c r="J3" s="28" t="s">
        <v>11</v>
      </c>
      <c r="K3" s="28" t="s">
        <v>18</v>
      </c>
      <c r="L3" s="28" t="s">
        <v>19</v>
      </c>
      <c r="M3" s="28" t="s">
        <v>56</v>
      </c>
      <c r="N3" s="28" t="s">
        <v>57</v>
      </c>
      <c r="O3" s="28" t="s">
        <v>12</v>
      </c>
      <c r="P3" s="28" t="s">
        <v>62</v>
      </c>
      <c r="Q3" s="28" t="s">
        <v>60</v>
      </c>
      <c r="R3" s="28" t="s">
        <v>58</v>
      </c>
      <c r="S3" s="56" t="s">
        <v>13</v>
      </c>
      <c r="T3" s="147">
        <f>SUM(V4:V29)+W3</f>
        <v>49771.5</v>
      </c>
      <c r="U3" s="149">
        <f>T3/7.8</f>
        <v>6380.961538461539</v>
      </c>
      <c r="V3" s="72">
        <f>EMBI!$V$45</f>
        <v>139776</v>
      </c>
      <c r="W3" s="72">
        <f>VIPECBALAM!T30</f>
        <v>49771.5</v>
      </c>
    </row>
    <row r="4" spans="1:23" ht="12.75">
      <c r="A4" s="32"/>
      <c r="B4" s="33"/>
      <c r="C4" s="198"/>
      <c r="D4" s="33"/>
      <c r="E4" s="33"/>
      <c r="F4" s="33"/>
      <c r="G4" s="33"/>
      <c r="H4" s="33"/>
      <c r="I4" s="33"/>
      <c r="J4" s="33" t="s">
        <v>14</v>
      </c>
      <c r="K4" s="33"/>
      <c r="L4" s="33"/>
      <c r="M4" s="33"/>
      <c r="N4" s="33"/>
      <c r="O4" s="33" t="s">
        <v>14</v>
      </c>
      <c r="P4" s="33"/>
      <c r="Q4" s="33"/>
      <c r="R4" s="34"/>
      <c r="S4" s="57"/>
      <c r="T4" s="69"/>
      <c r="U4" s="149">
        <f aca="true" t="shared" si="0" ref="U4:U40">T4/7.8</f>
        <v>0</v>
      </c>
      <c r="V4" s="151"/>
      <c r="W4" s="73"/>
    </row>
    <row r="5" spans="1:23" ht="12.75">
      <c r="A5" s="103" t="s">
        <v>101</v>
      </c>
      <c r="B5" s="4">
        <v>1360006032</v>
      </c>
      <c r="C5" s="163" t="s">
        <v>100</v>
      </c>
      <c r="D5" s="4">
        <v>1055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57">
        <f>SUM(D5:R5)</f>
        <v>1055</v>
      </c>
      <c r="T5" s="69">
        <f>(T3-S5)</f>
        <v>48716.5</v>
      </c>
      <c r="U5" s="149">
        <f t="shared" si="0"/>
        <v>6245.705128205128</v>
      </c>
      <c r="V5" s="152"/>
      <c r="W5" s="48"/>
    </row>
    <row r="6" spans="1:23" ht="12.75">
      <c r="A6" s="103" t="s">
        <v>102</v>
      </c>
      <c r="B6" s="4">
        <v>173496</v>
      </c>
      <c r="C6" s="163" t="s">
        <v>100</v>
      </c>
      <c r="D6" s="4">
        <v>1499.88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57">
        <f aca="true" t="shared" si="1" ref="S6:S39">SUM(D6:R6)</f>
        <v>1499.88</v>
      </c>
      <c r="T6" s="69">
        <f>(T5-S6)</f>
        <v>47216.62</v>
      </c>
      <c r="U6" s="149">
        <f t="shared" si="0"/>
        <v>6053.412820512821</v>
      </c>
      <c r="V6" s="152"/>
      <c r="W6" s="48"/>
    </row>
    <row r="7" spans="1:23" ht="12.75">
      <c r="A7" s="103" t="s">
        <v>103</v>
      </c>
      <c r="B7" s="4">
        <v>62268</v>
      </c>
      <c r="C7" s="163" t="s">
        <v>100</v>
      </c>
      <c r="D7" s="4">
        <v>131.86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57">
        <f t="shared" si="1"/>
        <v>131.86</v>
      </c>
      <c r="T7" s="69">
        <f aca="true" t="shared" si="2" ref="T7:T39">(T6-S7)</f>
        <v>47084.76</v>
      </c>
      <c r="U7" s="149">
        <f t="shared" si="0"/>
        <v>6036.507692307693</v>
      </c>
      <c r="V7" s="152"/>
      <c r="W7" s="48"/>
    </row>
    <row r="8" spans="1:23" ht="12.75">
      <c r="A8" s="103" t="s">
        <v>103</v>
      </c>
      <c r="B8" s="4">
        <v>569835</v>
      </c>
      <c r="C8" s="163" t="s">
        <v>100</v>
      </c>
      <c r="D8" s="4">
        <v>590.61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57">
        <f t="shared" si="1"/>
        <v>590.61</v>
      </c>
      <c r="T8" s="69">
        <f t="shared" si="2"/>
        <v>46494.15</v>
      </c>
      <c r="U8" s="149">
        <f t="shared" si="0"/>
        <v>5960.788461538462</v>
      </c>
      <c r="V8" s="152"/>
      <c r="W8" s="48"/>
    </row>
    <row r="9" spans="1:23" ht="12.75">
      <c r="A9" s="103" t="s">
        <v>104</v>
      </c>
      <c r="B9" s="4">
        <v>189045</v>
      </c>
      <c r="C9" s="163" t="s">
        <v>100</v>
      </c>
      <c r="D9" s="4">
        <v>1766.7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57">
        <f t="shared" si="1"/>
        <v>1766.7</v>
      </c>
      <c r="T9" s="69">
        <f t="shared" si="2"/>
        <v>44727.450000000004</v>
      </c>
      <c r="U9" s="149">
        <f t="shared" si="0"/>
        <v>5734.288461538462</v>
      </c>
      <c r="V9" s="152"/>
      <c r="W9" s="48"/>
    </row>
    <row r="10" spans="1:23" ht="12.75">
      <c r="A10" s="103" t="s">
        <v>105</v>
      </c>
      <c r="B10" s="4">
        <v>22351</v>
      </c>
      <c r="C10" s="163" t="s">
        <v>100</v>
      </c>
      <c r="D10" s="4"/>
      <c r="E10" s="4"/>
      <c r="F10" s="4"/>
      <c r="G10" s="4"/>
      <c r="H10" s="4"/>
      <c r="I10" s="4">
        <v>300</v>
      </c>
      <c r="J10" s="4"/>
      <c r="K10" s="4"/>
      <c r="L10" s="4"/>
      <c r="M10" s="4"/>
      <c r="N10" s="4"/>
      <c r="O10" s="4"/>
      <c r="P10" s="4"/>
      <c r="Q10" s="4"/>
      <c r="R10" s="4"/>
      <c r="S10" s="57">
        <f t="shared" si="1"/>
        <v>300</v>
      </c>
      <c r="T10" s="69">
        <f t="shared" si="2"/>
        <v>44427.450000000004</v>
      </c>
      <c r="U10" s="149">
        <f t="shared" si="0"/>
        <v>5695.826923076924</v>
      </c>
      <c r="V10" s="152"/>
      <c r="W10" s="48"/>
    </row>
    <row r="11" spans="1:23" ht="12.75">
      <c r="A11" s="10" t="s">
        <v>106</v>
      </c>
      <c r="B11" s="4">
        <v>1285</v>
      </c>
      <c r="C11" s="163" t="s">
        <v>100</v>
      </c>
      <c r="D11" s="4"/>
      <c r="E11" s="4"/>
      <c r="F11" s="4"/>
      <c r="G11" s="4"/>
      <c r="H11" s="4"/>
      <c r="I11" s="4">
        <v>439</v>
      </c>
      <c r="J11" s="4"/>
      <c r="K11" s="4"/>
      <c r="L11" s="4"/>
      <c r="M11" s="4"/>
      <c r="N11" s="4"/>
      <c r="O11" s="4"/>
      <c r="P11" s="4"/>
      <c r="Q11" s="4"/>
      <c r="R11" s="4"/>
      <c r="S11" s="57">
        <f t="shared" si="1"/>
        <v>439</v>
      </c>
      <c r="T11" s="69">
        <f t="shared" si="2"/>
        <v>43988.450000000004</v>
      </c>
      <c r="U11" s="149">
        <f t="shared" si="0"/>
        <v>5639.544871794872</v>
      </c>
      <c r="V11" s="152"/>
      <c r="W11" s="48"/>
    </row>
    <row r="12" spans="1:23" ht="12.75">
      <c r="A12" s="10" t="s">
        <v>106</v>
      </c>
      <c r="B12" s="4">
        <v>990</v>
      </c>
      <c r="C12" s="163" t="s">
        <v>100</v>
      </c>
      <c r="D12" s="4"/>
      <c r="E12" s="4"/>
      <c r="F12" s="4"/>
      <c r="G12" s="4"/>
      <c r="H12" s="4"/>
      <c r="I12" s="4">
        <v>405</v>
      </c>
      <c r="J12" s="4"/>
      <c r="K12" s="4"/>
      <c r="L12" s="4"/>
      <c r="M12" s="4"/>
      <c r="N12" s="4"/>
      <c r="O12" s="4"/>
      <c r="P12" s="4"/>
      <c r="Q12" s="4"/>
      <c r="R12" s="4"/>
      <c r="S12" s="57">
        <f t="shared" si="1"/>
        <v>405</v>
      </c>
      <c r="T12" s="69">
        <f t="shared" si="2"/>
        <v>43583.450000000004</v>
      </c>
      <c r="U12" s="149">
        <f t="shared" si="0"/>
        <v>5587.621794871796</v>
      </c>
      <c r="V12" s="152"/>
      <c r="W12" s="48"/>
    </row>
    <row r="13" spans="1:23" ht="12.75">
      <c r="A13" s="10" t="s">
        <v>106</v>
      </c>
      <c r="B13" s="4">
        <v>839</v>
      </c>
      <c r="C13" s="163" t="s">
        <v>100</v>
      </c>
      <c r="D13" s="4"/>
      <c r="E13" s="4"/>
      <c r="F13" s="4"/>
      <c r="G13" s="4"/>
      <c r="H13" s="4"/>
      <c r="I13" s="4">
        <v>320</v>
      </c>
      <c r="J13" s="4"/>
      <c r="K13" s="4"/>
      <c r="L13" s="4"/>
      <c r="M13" s="4"/>
      <c r="N13" s="4"/>
      <c r="O13" s="4"/>
      <c r="P13" s="4"/>
      <c r="Q13" s="4"/>
      <c r="R13" s="4"/>
      <c r="S13" s="57">
        <f t="shared" si="1"/>
        <v>320</v>
      </c>
      <c r="T13" s="69">
        <f t="shared" si="2"/>
        <v>43263.450000000004</v>
      </c>
      <c r="U13" s="149">
        <f t="shared" si="0"/>
        <v>5546.596153846154</v>
      </c>
      <c r="V13" s="152"/>
      <c r="W13" s="48"/>
    </row>
    <row r="14" spans="1:23" ht="12.75">
      <c r="A14" s="10" t="s">
        <v>106</v>
      </c>
      <c r="B14" s="4">
        <v>961</v>
      </c>
      <c r="C14" s="163" t="s">
        <v>100</v>
      </c>
      <c r="D14" s="4"/>
      <c r="E14" s="4"/>
      <c r="F14" s="4"/>
      <c r="G14" s="4"/>
      <c r="H14" s="4"/>
      <c r="I14" s="4">
        <v>222</v>
      </c>
      <c r="J14" s="4"/>
      <c r="K14" s="4"/>
      <c r="L14" s="4"/>
      <c r="M14" s="4"/>
      <c r="N14" s="4"/>
      <c r="O14" s="4"/>
      <c r="P14" s="4"/>
      <c r="Q14" s="4"/>
      <c r="R14" s="4"/>
      <c r="S14" s="57">
        <f t="shared" si="1"/>
        <v>222</v>
      </c>
      <c r="T14" s="69">
        <f t="shared" si="2"/>
        <v>43041.450000000004</v>
      </c>
      <c r="U14" s="149">
        <f t="shared" si="0"/>
        <v>5518.134615384616</v>
      </c>
      <c r="V14" s="152"/>
      <c r="W14" s="48"/>
    </row>
    <row r="15" spans="1:23" ht="12.75">
      <c r="A15" s="10" t="s">
        <v>106</v>
      </c>
      <c r="B15" s="4">
        <v>343</v>
      </c>
      <c r="C15" s="163" t="s">
        <v>100</v>
      </c>
      <c r="D15" s="4"/>
      <c r="E15" s="4"/>
      <c r="F15" s="4"/>
      <c r="G15" s="4"/>
      <c r="H15" s="4"/>
      <c r="I15" s="4">
        <v>300</v>
      </c>
      <c r="J15" s="4"/>
      <c r="K15" s="4"/>
      <c r="L15" s="4"/>
      <c r="M15" s="4"/>
      <c r="N15" s="4"/>
      <c r="O15" s="4"/>
      <c r="P15" s="4"/>
      <c r="Q15" s="4"/>
      <c r="R15" s="4"/>
      <c r="S15" s="57">
        <f t="shared" si="1"/>
        <v>300</v>
      </c>
      <c r="T15" s="69">
        <f t="shared" si="2"/>
        <v>42741.450000000004</v>
      </c>
      <c r="U15" s="149">
        <f t="shared" si="0"/>
        <v>5479.673076923078</v>
      </c>
      <c r="V15" s="152"/>
      <c r="W15" s="48"/>
    </row>
    <row r="16" spans="1:23" ht="12.75">
      <c r="A16" s="10" t="s">
        <v>107</v>
      </c>
      <c r="B16" s="4">
        <v>46</v>
      </c>
      <c r="C16" s="163" t="s">
        <v>100</v>
      </c>
      <c r="D16" s="4">
        <v>900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57">
        <f t="shared" si="1"/>
        <v>900</v>
      </c>
      <c r="T16" s="69">
        <f t="shared" si="2"/>
        <v>41841.450000000004</v>
      </c>
      <c r="U16" s="149">
        <f t="shared" si="0"/>
        <v>5364.288461538462</v>
      </c>
      <c r="V16" s="152"/>
      <c r="W16" s="48"/>
    </row>
    <row r="17" spans="1:23" ht="12.75">
      <c r="A17" s="10" t="s">
        <v>108</v>
      </c>
      <c r="B17" s="4">
        <v>694101</v>
      </c>
      <c r="C17" s="163" t="s">
        <v>100</v>
      </c>
      <c r="D17" s="4"/>
      <c r="E17" s="4"/>
      <c r="F17" s="4"/>
      <c r="G17" s="4"/>
      <c r="H17" s="4"/>
      <c r="I17" s="4">
        <v>269</v>
      </c>
      <c r="J17" s="4"/>
      <c r="K17" s="4"/>
      <c r="L17" s="4"/>
      <c r="M17" s="4"/>
      <c r="N17" s="4"/>
      <c r="O17" s="4"/>
      <c r="P17" s="4"/>
      <c r="Q17" s="4"/>
      <c r="R17" s="4"/>
      <c r="S17" s="57">
        <f t="shared" si="1"/>
        <v>269</v>
      </c>
      <c r="T17" s="69">
        <f t="shared" si="2"/>
        <v>41572.450000000004</v>
      </c>
      <c r="U17" s="149">
        <f t="shared" si="0"/>
        <v>5329.801282051283</v>
      </c>
      <c r="V17" s="152"/>
      <c r="W17" s="48"/>
    </row>
    <row r="18" spans="1:23" ht="12.75">
      <c r="A18" s="10" t="s">
        <v>109</v>
      </c>
      <c r="B18" s="4">
        <v>35</v>
      </c>
      <c r="C18" s="163" t="s">
        <v>100</v>
      </c>
      <c r="D18" s="4">
        <v>240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57">
        <f t="shared" si="1"/>
        <v>240</v>
      </c>
      <c r="T18" s="69">
        <f t="shared" si="2"/>
        <v>41332.450000000004</v>
      </c>
      <c r="U18" s="149">
        <f t="shared" si="0"/>
        <v>5299.032051282052</v>
      </c>
      <c r="V18" s="152"/>
      <c r="W18" s="48"/>
    </row>
    <row r="19" spans="1:23" ht="12.75">
      <c r="A19" s="10" t="s">
        <v>111</v>
      </c>
      <c r="B19" s="4">
        <v>305</v>
      </c>
      <c r="C19" s="163" t="s">
        <v>100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>
        <v>500</v>
      </c>
      <c r="P19" s="4"/>
      <c r="Q19" s="4"/>
      <c r="R19" s="4"/>
      <c r="S19" s="57">
        <f t="shared" si="1"/>
        <v>500</v>
      </c>
      <c r="T19" s="69">
        <f t="shared" si="2"/>
        <v>40832.450000000004</v>
      </c>
      <c r="U19" s="149">
        <f t="shared" si="0"/>
        <v>5234.929487179488</v>
      </c>
      <c r="V19" s="152"/>
      <c r="W19" s="48"/>
    </row>
    <row r="20" spans="1:23" ht="12.75">
      <c r="A20" s="10" t="s">
        <v>112</v>
      </c>
      <c r="B20" s="4">
        <v>1648</v>
      </c>
      <c r="C20" s="163" t="s">
        <v>100</v>
      </c>
      <c r="D20" s="4"/>
      <c r="E20" s="4"/>
      <c r="F20" s="4"/>
      <c r="G20" s="4"/>
      <c r="H20" s="4"/>
      <c r="I20" s="4">
        <v>450</v>
      </c>
      <c r="J20" s="4"/>
      <c r="K20" s="4"/>
      <c r="L20" s="4"/>
      <c r="M20" s="4"/>
      <c r="N20" s="4"/>
      <c r="O20" s="4"/>
      <c r="P20" s="4"/>
      <c r="Q20" s="4"/>
      <c r="R20" s="4"/>
      <c r="S20" s="57">
        <f t="shared" si="1"/>
        <v>450</v>
      </c>
      <c r="T20" s="69">
        <f t="shared" si="2"/>
        <v>40382.450000000004</v>
      </c>
      <c r="U20" s="149">
        <f t="shared" si="0"/>
        <v>5177.237179487181</v>
      </c>
      <c r="V20" s="152"/>
      <c r="W20" s="48"/>
    </row>
    <row r="21" spans="1:23" ht="12.75">
      <c r="A21" s="10" t="s">
        <v>113</v>
      </c>
      <c r="B21" s="4">
        <v>41309</v>
      </c>
      <c r="C21" s="163" t="s">
        <v>100</v>
      </c>
      <c r="D21" s="4">
        <v>60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57">
        <f t="shared" si="1"/>
        <v>60</v>
      </c>
      <c r="T21" s="69">
        <f t="shared" si="2"/>
        <v>40322.450000000004</v>
      </c>
      <c r="U21" s="149">
        <f t="shared" si="0"/>
        <v>5169.544871794872</v>
      </c>
      <c r="V21" s="152"/>
      <c r="W21" s="48"/>
    </row>
    <row r="22" spans="1:23" ht="12.75">
      <c r="A22" s="10" t="s">
        <v>113</v>
      </c>
      <c r="B22" s="4">
        <v>41282</v>
      </c>
      <c r="C22" s="163" t="s">
        <v>100</v>
      </c>
      <c r="D22" s="4">
        <v>430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57">
        <f t="shared" si="1"/>
        <v>430</v>
      </c>
      <c r="T22" s="69">
        <f t="shared" si="2"/>
        <v>39892.450000000004</v>
      </c>
      <c r="U22" s="149">
        <f t="shared" si="0"/>
        <v>5114.416666666667</v>
      </c>
      <c r="V22" s="152"/>
      <c r="W22" s="48"/>
    </row>
    <row r="23" spans="1:23" ht="12.75">
      <c r="A23" s="10" t="s">
        <v>113</v>
      </c>
      <c r="B23" s="4">
        <v>41411</v>
      </c>
      <c r="C23" s="163" t="s">
        <v>100</v>
      </c>
      <c r="D23" s="4">
        <v>80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57">
        <f t="shared" si="1"/>
        <v>80</v>
      </c>
      <c r="T23" s="69">
        <f t="shared" si="2"/>
        <v>39812.450000000004</v>
      </c>
      <c r="U23" s="149">
        <f t="shared" si="0"/>
        <v>5104.160256410257</v>
      </c>
      <c r="V23" s="152"/>
      <c r="W23" s="48"/>
    </row>
    <row r="24" spans="1:23" ht="12.75">
      <c r="A24" s="10" t="s">
        <v>113</v>
      </c>
      <c r="B24" s="4">
        <v>41419</v>
      </c>
      <c r="C24" s="163" t="s">
        <v>100</v>
      </c>
      <c r="D24" s="4">
        <v>48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57">
        <f t="shared" si="1"/>
        <v>48</v>
      </c>
      <c r="T24" s="69">
        <f t="shared" si="2"/>
        <v>39764.450000000004</v>
      </c>
      <c r="U24" s="149">
        <f t="shared" si="0"/>
        <v>5098.006410256411</v>
      </c>
      <c r="V24" s="152"/>
      <c r="W24" s="48"/>
    </row>
    <row r="25" spans="1:23" ht="12.75">
      <c r="A25" s="10" t="s">
        <v>115</v>
      </c>
      <c r="B25" s="4">
        <v>260</v>
      </c>
      <c r="C25" s="163" t="s">
        <v>114</v>
      </c>
      <c r="D25" s="4"/>
      <c r="E25" s="4">
        <v>2000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57">
        <f t="shared" si="1"/>
        <v>2000</v>
      </c>
      <c r="T25" s="69">
        <f t="shared" si="2"/>
        <v>37764.450000000004</v>
      </c>
      <c r="U25" s="149">
        <f t="shared" si="0"/>
        <v>4841.596153846154</v>
      </c>
      <c r="V25" s="152"/>
      <c r="W25" s="48"/>
    </row>
    <row r="26" spans="1:23" ht="12.75">
      <c r="A26" s="3" t="s">
        <v>116</v>
      </c>
      <c r="B26" s="4">
        <v>261</v>
      </c>
      <c r="C26" s="163" t="s">
        <v>114</v>
      </c>
      <c r="D26" s="4"/>
      <c r="E26" s="4">
        <v>2000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57">
        <f t="shared" si="1"/>
        <v>2000</v>
      </c>
      <c r="T26" s="70">
        <f t="shared" si="2"/>
        <v>35764.450000000004</v>
      </c>
      <c r="U26" s="149">
        <f t="shared" si="0"/>
        <v>4585.185897435898</v>
      </c>
      <c r="V26" s="152"/>
      <c r="W26" s="48"/>
    </row>
    <row r="27" spans="1:23" ht="12.75">
      <c r="A27" s="3" t="s">
        <v>117</v>
      </c>
      <c r="B27" s="4">
        <v>262</v>
      </c>
      <c r="C27" s="163" t="s">
        <v>114</v>
      </c>
      <c r="D27" s="4"/>
      <c r="E27" s="4">
        <v>2000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57">
        <f t="shared" si="1"/>
        <v>2000</v>
      </c>
      <c r="T27" s="70">
        <f t="shared" si="2"/>
        <v>33764.450000000004</v>
      </c>
      <c r="U27" s="149">
        <f t="shared" si="0"/>
        <v>4328.775641025642</v>
      </c>
      <c r="V27" s="152"/>
      <c r="W27" s="48"/>
    </row>
    <row r="28" spans="1:23" ht="12.75">
      <c r="A28" s="3" t="s">
        <v>118</v>
      </c>
      <c r="B28" s="4">
        <v>263</v>
      </c>
      <c r="C28" s="163" t="s">
        <v>114</v>
      </c>
      <c r="D28" s="4"/>
      <c r="E28" s="4">
        <v>2000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57">
        <f t="shared" si="1"/>
        <v>2000</v>
      </c>
      <c r="T28" s="70">
        <f t="shared" si="2"/>
        <v>31764.450000000004</v>
      </c>
      <c r="U28" s="149">
        <f t="shared" si="0"/>
        <v>4072.365384615385</v>
      </c>
      <c r="V28" s="152"/>
      <c r="W28" s="48"/>
    </row>
    <row r="29" spans="1:23" ht="12.75">
      <c r="A29" s="3" t="s">
        <v>119</v>
      </c>
      <c r="B29" s="4">
        <v>264</v>
      </c>
      <c r="C29" s="163" t="s">
        <v>114</v>
      </c>
      <c r="D29" s="4"/>
      <c r="E29" s="4">
        <v>2000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57">
        <f t="shared" si="1"/>
        <v>2000</v>
      </c>
      <c r="T29" s="70">
        <f t="shared" si="2"/>
        <v>29764.450000000004</v>
      </c>
      <c r="U29" s="149">
        <f t="shared" si="0"/>
        <v>3815.955128205129</v>
      </c>
      <c r="V29" s="158"/>
      <c r="W29" s="48"/>
    </row>
    <row r="30" spans="1:23" ht="12.75">
      <c r="A30" s="3" t="s">
        <v>106</v>
      </c>
      <c r="B30" s="4">
        <v>1721</v>
      </c>
      <c r="C30" s="163" t="s">
        <v>120</v>
      </c>
      <c r="D30" s="4"/>
      <c r="E30" s="4"/>
      <c r="F30" s="4"/>
      <c r="G30" s="4"/>
      <c r="H30" s="4"/>
      <c r="I30" s="4">
        <v>292</v>
      </c>
      <c r="J30" s="4"/>
      <c r="K30" s="4"/>
      <c r="L30" s="4"/>
      <c r="M30" s="4"/>
      <c r="N30" s="4"/>
      <c r="O30" s="4"/>
      <c r="P30" s="4"/>
      <c r="Q30" s="4"/>
      <c r="R30" s="4"/>
      <c r="S30" s="57">
        <f t="shared" si="1"/>
        <v>292</v>
      </c>
      <c r="T30" s="70">
        <f t="shared" si="2"/>
        <v>29472.450000000004</v>
      </c>
      <c r="U30" s="149">
        <f t="shared" si="0"/>
        <v>3778.5192307692314</v>
      </c>
      <c r="V30" s="158"/>
      <c r="W30" s="154"/>
    </row>
    <row r="31" spans="1:23" ht="12.75">
      <c r="A31" s="3" t="s">
        <v>121</v>
      </c>
      <c r="B31" s="4">
        <v>898</v>
      </c>
      <c r="C31" s="163" t="s">
        <v>120</v>
      </c>
      <c r="D31" s="4">
        <v>385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7">
        <f aca="true" t="shared" si="3" ref="S31:S38">SUM(D31:R31)</f>
        <v>385</v>
      </c>
      <c r="T31" s="70">
        <f aca="true" t="shared" si="4" ref="T31:T38">(T30-S31)</f>
        <v>29087.450000000004</v>
      </c>
      <c r="U31" s="149">
        <f t="shared" si="0"/>
        <v>3729.1602564102573</v>
      </c>
      <c r="V31" s="158"/>
      <c r="W31" s="154"/>
    </row>
    <row r="32" spans="1:23" ht="12.75">
      <c r="A32" s="3" t="s">
        <v>122</v>
      </c>
      <c r="B32" s="4">
        <v>711</v>
      </c>
      <c r="C32" s="163" t="s">
        <v>120</v>
      </c>
      <c r="D32" s="4"/>
      <c r="E32" s="4">
        <v>1000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57">
        <f t="shared" si="3"/>
        <v>1000</v>
      </c>
      <c r="T32" s="70">
        <f t="shared" si="4"/>
        <v>28087.450000000004</v>
      </c>
      <c r="U32" s="149">
        <f t="shared" si="0"/>
        <v>3600.955128205129</v>
      </c>
      <c r="V32" s="158"/>
      <c r="W32" s="154"/>
    </row>
    <row r="33" spans="1:23" ht="12.75">
      <c r="A33" s="3" t="s">
        <v>123</v>
      </c>
      <c r="B33" s="4">
        <v>5078</v>
      </c>
      <c r="C33" s="163" t="s">
        <v>120</v>
      </c>
      <c r="D33" s="4"/>
      <c r="E33" s="4"/>
      <c r="F33" s="4"/>
      <c r="G33" s="4">
        <v>300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57">
        <f t="shared" si="3"/>
        <v>300</v>
      </c>
      <c r="T33" s="70">
        <f t="shared" si="4"/>
        <v>27787.450000000004</v>
      </c>
      <c r="U33" s="149">
        <f t="shared" si="0"/>
        <v>3562.4935897435903</v>
      </c>
      <c r="V33" s="158"/>
      <c r="W33" s="154"/>
    </row>
    <row r="34" spans="1:23" ht="12.75">
      <c r="A34" s="3" t="s">
        <v>113</v>
      </c>
      <c r="B34" s="4">
        <v>41593</v>
      </c>
      <c r="C34" s="163" t="s">
        <v>120</v>
      </c>
      <c r="D34" s="4">
        <v>115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57">
        <f t="shared" si="3"/>
        <v>115</v>
      </c>
      <c r="T34" s="70">
        <f t="shared" si="4"/>
        <v>27672.450000000004</v>
      </c>
      <c r="U34" s="149">
        <f t="shared" si="0"/>
        <v>3547.7500000000005</v>
      </c>
      <c r="V34" s="158"/>
      <c r="W34" s="154"/>
    </row>
    <row r="35" spans="1:23" ht="12.75">
      <c r="A35" s="3" t="s">
        <v>113</v>
      </c>
      <c r="B35" s="4">
        <v>41467</v>
      </c>
      <c r="C35" s="163" t="s">
        <v>120</v>
      </c>
      <c r="D35" s="4">
        <v>1903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57">
        <f t="shared" si="3"/>
        <v>1903</v>
      </c>
      <c r="T35" s="70">
        <f t="shared" si="4"/>
        <v>25769.450000000004</v>
      </c>
      <c r="U35" s="149">
        <f t="shared" si="0"/>
        <v>3303.7756410256416</v>
      </c>
      <c r="V35" s="158"/>
      <c r="W35" s="154"/>
    </row>
    <row r="36" spans="1:23" ht="12.75">
      <c r="A36" s="3" t="s">
        <v>113</v>
      </c>
      <c r="B36" s="4">
        <v>41469</v>
      </c>
      <c r="C36" s="163" t="s">
        <v>120</v>
      </c>
      <c r="D36" s="4">
        <v>505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57">
        <f t="shared" si="3"/>
        <v>505</v>
      </c>
      <c r="T36" s="70">
        <f t="shared" si="4"/>
        <v>25264.450000000004</v>
      </c>
      <c r="U36" s="149">
        <f t="shared" si="0"/>
        <v>3239.0320512820517</v>
      </c>
      <c r="V36" s="158"/>
      <c r="W36" s="154"/>
    </row>
    <row r="37" spans="1:23" ht="12.75">
      <c r="A37" s="3" t="s">
        <v>124</v>
      </c>
      <c r="B37" s="4"/>
      <c r="C37" s="163" t="s">
        <v>120</v>
      </c>
      <c r="D37" s="4"/>
      <c r="E37" s="4"/>
      <c r="F37" s="4"/>
      <c r="G37" s="4"/>
      <c r="H37" s="4"/>
      <c r="I37" s="4"/>
      <c r="J37" s="4"/>
      <c r="K37" s="4"/>
      <c r="L37" s="4">
        <v>500</v>
      </c>
      <c r="M37" s="4"/>
      <c r="N37" s="4"/>
      <c r="O37" s="4"/>
      <c r="P37" s="4"/>
      <c r="Q37" s="4"/>
      <c r="R37" s="4"/>
      <c r="S37" s="57">
        <f t="shared" si="3"/>
        <v>500</v>
      </c>
      <c r="T37" s="70">
        <f t="shared" si="4"/>
        <v>24764.450000000004</v>
      </c>
      <c r="U37" s="149">
        <f t="shared" si="0"/>
        <v>3174.9294871794878</v>
      </c>
      <c r="V37" s="158"/>
      <c r="W37" s="154"/>
    </row>
    <row r="38" spans="1:23" ht="12.75">
      <c r="A38" s="3"/>
      <c r="B38" s="4"/>
      <c r="C38" s="163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57">
        <f t="shared" si="3"/>
        <v>0</v>
      </c>
      <c r="T38" s="70">
        <f t="shared" si="4"/>
        <v>24764.450000000004</v>
      </c>
      <c r="U38" s="149">
        <f t="shared" si="0"/>
        <v>3174.9294871794878</v>
      </c>
      <c r="V38" s="158"/>
      <c r="W38" s="154"/>
    </row>
    <row r="39" spans="1:23" ht="12.75">
      <c r="A39" s="3" t="s">
        <v>125</v>
      </c>
      <c r="B39" s="4"/>
      <c r="C39" s="163" t="s">
        <v>126</v>
      </c>
      <c r="D39" s="4"/>
      <c r="E39" s="4">
        <v>2020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57">
        <f t="shared" si="1"/>
        <v>2020</v>
      </c>
      <c r="T39" s="57">
        <f t="shared" si="2"/>
        <v>22744.450000000004</v>
      </c>
      <c r="U39" s="149">
        <f t="shared" si="0"/>
        <v>2915.955128205129</v>
      </c>
      <c r="V39" s="158"/>
      <c r="W39" s="154"/>
    </row>
    <row r="40" spans="1:23" ht="13.5" thickBot="1">
      <c r="A40" s="155" t="s">
        <v>15</v>
      </c>
      <c r="B40" s="156"/>
      <c r="C40" s="199"/>
      <c r="D40" s="157">
        <f>SUM(D4:D39)</f>
        <v>9710.05</v>
      </c>
      <c r="E40" s="157">
        <f aca="true" t="shared" si="5" ref="E40:S40">SUM(E4:E39)</f>
        <v>13020</v>
      </c>
      <c r="F40" s="157">
        <f t="shared" si="5"/>
        <v>0</v>
      </c>
      <c r="G40" s="157">
        <f t="shared" si="5"/>
        <v>300</v>
      </c>
      <c r="H40" s="157">
        <f t="shared" si="5"/>
        <v>0</v>
      </c>
      <c r="I40" s="157">
        <f t="shared" si="5"/>
        <v>2997</v>
      </c>
      <c r="J40" s="157">
        <f t="shared" si="5"/>
        <v>0</v>
      </c>
      <c r="K40" s="157">
        <f t="shared" si="5"/>
        <v>0</v>
      </c>
      <c r="L40" s="157">
        <f t="shared" si="5"/>
        <v>500</v>
      </c>
      <c r="M40" s="157">
        <f t="shared" si="5"/>
        <v>0</v>
      </c>
      <c r="N40" s="157">
        <f t="shared" si="5"/>
        <v>0</v>
      </c>
      <c r="O40" s="157">
        <f t="shared" si="5"/>
        <v>500</v>
      </c>
      <c r="P40" s="157">
        <f t="shared" si="5"/>
        <v>0</v>
      </c>
      <c r="Q40" s="157">
        <f t="shared" si="5"/>
        <v>0</v>
      </c>
      <c r="R40" s="157">
        <f t="shared" si="5"/>
        <v>0</v>
      </c>
      <c r="S40" s="157">
        <f t="shared" si="5"/>
        <v>27027.05</v>
      </c>
      <c r="T40" s="159">
        <f>T39</f>
        <v>22744.450000000004</v>
      </c>
      <c r="U40" s="149">
        <f t="shared" si="0"/>
        <v>2915.955128205129</v>
      </c>
      <c r="V40" s="104">
        <f>SUM(V3:V29)</f>
        <v>139776</v>
      </c>
      <c r="W40" s="74"/>
    </row>
    <row r="41" ht="12.75">
      <c r="S41" s="168"/>
    </row>
  </sheetData>
  <sheetProtection/>
  <printOptions/>
  <pageMargins left="0" right="0" top="0" bottom="0" header="0" footer="0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34"/>
  <sheetViews>
    <sheetView zoomScalePageLayoutView="0" workbookViewId="0" topLeftCell="A1">
      <selection activeCell="S32" sqref="S32"/>
    </sheetView>
  </sheetViews>
  <sheetFormatPr defaultColWidth="11.421875" defaultRowHeight="12.75"/>
  <cols>
    <col min="1" max="1" width="43.8515625" style="0" bestFit="1" customWidth="1"/>
    <col min="2" max="2" width="11.57421875" style="19" customWidth="1"/>
    <col min="3" max="3" width="10.57421875" style="19" bestFit="1" customWidth="1"/>
    <col min="4" max="4" width="13.140625" style="0" bestFit="1" customWidth="1"/>
    <col min="5" max="5" width="10.28125" style="0" bestFit="1" customWidth="1"/>
    <col min="6" max="7" width="8.57421875" style="0" bestFit="1" customWidth="1"/>
    <col min="8" max="8" width="6.8515625" style="0" bestFit="1" customWidth="1"/>
    <col min="9" max="9" width="9.7109375" style="0" bestFit="1" customWidth="1"/>
    <col min="10" max="10" width="7.140625" style="0" bestFit="1" customWidth="1"/>
    <col min="11" max="11" width="4.140625" style="0" customWidth="1"/>
    <col min="12" max="12" width="6.8515625" style="0" customWidth="1"/>
    <col min="13" max="13" width="7.421875" style="0" bestFit="1" customWidth="1"/>
    <col min="14" max="14" width="8.00390625" style="0" bestFit="1" customWidth="1"/>
    <col min="15" max="15" width="9.7109375" style="0" bestFit="1" customWidth="1"/>
    <col min="16" max="16" width="5.7109375" style="0" customWidth="1"/>
    <col min="17" max="17" width="6.7109375" style="0" customWidth="1"/>
    <col min="18" max="18" width="6.28125" style="0" customWidth="1"/>
    <col min="19" max="19" width="9.140625" style="0" customWidth="1"/>
    <col min="20" max="20" width="13.28125" style="0" bestFit="1" customWidth="1"/>
    <col min="21" max="21" width="12.28125" style="0" bestFit="1" customWidth="1"/>
    <col min="22" max="22" width="13.28125" style="0" bestFit="1" customWidth="1"/>
    <col min="23" max="23" width="23.00390625" style="0" bestFit="1" customWidth="1"/>
  </cols>
  <sheetData>
    <row r="1" spans="1:23" ht="20.25">
      <c r="A1" s="6" t="s">
        <v>16</v>
      </c>
      <c r="B1" s="186" t="s">
        <v>92</v>
      </c>
      <c r="C1" s="186"/>
      <c r="D1" s="7"/>
      <c r="E1" s="7"/>
      <c r="F1" s="7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59"/>
      <c r="T1" s="84"/>
      <c r="U1" s="45" t="s">
        <v>44</v>
      </c>
      <c r="V1" s="46" t="s">
        <v>68</v>
      </c>
      <c r="W1" s="46" t="s">
        <v>69</v>
      </c>
    </row>
    <row r="2" spans="1:23" ht="21" thickBot="1">
      <c r="A2" s="2" t="s">
        <v>97</v>
      </c>
      <c r="B2" s="43" t="s">
        <v>34</v>
      </c>
      <c r="C2" s="43"/>
      <c r="D2" s="2" t="s">
        <v>0</v>
      </c>
      <c r="E2" s="2"/>
      <c r="F2" s="2" t="s">
        <v>66</v>
      </c>
      <c r="G2" s="2">
        <v>2013</v>
      </c>
      <c r="H2" s="1"/>
      <c r="I2" s="1"/>
      <c r="J2" s="1"/>
      <c r="K2" s="1"/>
      <c r="L2" s="1"/>
      <c r="M2" s="1"/>
      <c r="N2" s="28" t="s">
        <v>63</v>
      </c>
      <c r="O2" s="28" t="s">
        <v>64</v>
      </c>
      <c r="P2" s="28" t="s">
        <v>75</v>
      </c>
      <c r="Q2" s="28" t="s">
        <v>59</v>
      </c>
      <c r="R2" s="28" t="s">
        <v>61</v>
      </c>
      <c r="S2" s="60"/>
      <c r="T2" s="85" t="s">
        <v>1</v>
      </c>
      <c r="U2" s="48" t="s">
        <v>1</v>
      </c>
      <c r="V2" s="49"/>
      <c r="W2" s="50" t="s">
        <v>54</v>
      </c>
    </row>
    <row r="3" spans="1:23" ht="13.5" thickBot="1">
      <c r="A3" s="9" t="s">
        <v>2</v>
      </c>
      <c r="B3" s="187" t="s">
        <v>3</v>
      </c>
      <c r="C3" s="187" t="s">
        <v>4</v>
      </c>
      <c r="D3" s="28" t="s">
        <v>32</v>
      </c>
      <c r="E3" s="28" t="s">
        <v>6</v>
      </c>
      <c r="F3" s="28" t="s">
        <v>7</v>
      </c>
      <c r="G3" s="28" t="s">
        <v>61</v>
      </c>
      <c r="H3" s="28" t="s">
        <v>9</v>
      </c>
      <c r="I3" s="28" t="s">
        <v>10</v>
      </c>
      <c r="J3" s="28" t="s">
        <v>11</v>
      </c>
      <c r="K3" s="28" t="s">
        <v>18</v>
      </c>
      <c r="L3" s="28" t="s">
        <v>19</v>
      </c>
      <c r="M3" s="28" t="s">
        <v>56</v>
      </c>
      <c r="N3" s="28" t="s">
        <v>57</v>
      </c>
      <c r="O3" s="28" t="s">
        <v>12</v>
      </c>
      <c r="P3" s="28" t="s">
        <v>62</v>
      </c>
      <c r="Q3" s="28" t="s">
        <v>60</v>
      </c>
      <c r="R3" s="28" t="s">
        <v>58</v>
      </c>
      <c r="S3" s="56" t="s">
        <v>13</v>
      </c>
      <c r="T3" s="147">
        <f>SUM(V4:V29)+W3</f>
        <v>22744.450000000004</v>
      </c>
      <c r="U3" s="149">
        <f>T3/7.8</f>
        <v>2915.955128205129</v>
      </c>
      <c r="V3" s="72">
        <f>VIPECBALAM!$V$30</f>
        <v>139776</v>
      </c>
      <c r="W3" s="72">
        <f>' GENERAL CLINICAS'!T40</f>
        <v>22744.450000000004</v>
      </c>
    </row>
    <row r="4" spans="1:23" ht="12.75">
      <c r="A4" s="32"/>
      <c r="B4" s="188"/>
      <c r="C4" s="188"/>
      <c r="D4" s="33"/>
      <c r="E4" s="33"/>
      <c r="F4" s="33"/>
      <c r="G4" s="33"/>
      <c r="H4" s="33"/>
      <c r="I4" s="33"/>
      <c r="J4" s="33" t="s">
        <v>14</v>
      </c>
      <c r="K4" s="33"/>
      <c r="L4" s="33"/>
      <c r="M4" s="33"/>
      <c r="N4" s="33"/>
      <c r="O4" s="33" t="s">
        <v>14</v>
      </c>
      <c r="P4" s="33"/>
      <c r="Q4" s="33"/>
      <c r="R4" s="34"/>
      <c r="S4" s="57"/>
      <c r="T4" s="86"/>
      <c r="U4" s="149">
        <f aca="true" t="shared" si="0" ref="U4:U30">T4/7.8</f>
        <v>0</v>
      </c>
      <c r="V4" s="143"/>
      <c r="W4" s="73"/>
    </row>
    <row r="5" spans="1:23" ht="12.75">
      <c r="A5" s="29" t="s">
        <v>106</v>
      </c>
      <c r="B5" s="17">
        <v>3343</v>
      </c>
      <c r="C5" s="163" t="s">
        <v>157</v>
      </c>
      <c r="D5" s="4"/>
      <c r="E5" s="4"/>
      <c r="F5" s="4"/>
      <c r="G5" s="4"/>
      <c r="H5" s="4"/>
      <c r="I5" s="4">
        <v>276</v>
      </c>
      <c r="J5" s="4"/>
      <c r="K5" s="4"/>
      <c r="L5" s="4"/>
      <c r="M5" s="4"/>
      <c r="N5" s="4"/>
      <c r="O5" s="4"/>
      <c r="P5" s="4"/>
      <c r="Q5" s="4"/>
      <c r="R5" s="4"/>
      <c r="S5" s="57">
        <f>SUM(D5:R5)</f>
        <v>276</v>
      </c>
      <c r="T5" s="86">
        <f>(T3-S5)</f>
        <v>22468.450000000004</v>
      </c>
      <c r="U5" s="149">
        <f t="shared" si="0"/>
        <v>2880.5705128205136</v>
      </c>
      <c r="V5" s="144"/>
      <c r="W5" s="48"/>
    </row>
    <row r="6" spans="1:23" ht="12.75">
      <c r="A6" s="103" t="s">
        <v>108</v>
      </c>
      <c r="B6" s="163">
        <v>718499</v>
      </c>
      <c r="C6" s="163" t="s">
        <v>157</v>
      </c>
      <c r="D6" s="177"/>
      <c r="E6" s="177"/>
      <c r="F6" s="177"/>
      <c r="G6" s="4"/>
      <c r="H6" s="4"/>
      <c r="I6" s="31">
        <v>420</v>
      </c>
      <c r="J6" s="4"/>
      <c r="K6" s="4"/>
      <c r="L6" s="4"/>
      <c r="M6" s="4"/>
      <c r="N6" s="4"/>
      <c r="O6" s="4"/>
      <c r="P6" s="4"/>
      <c r="Q6" s="4"/>
      <c r="R6" s="4"/>
      <c r="S6" s="57">
        <f aca="true" t="shared" si="1" ref="S6:S29">SUM(D6:R6)</f>
        <v>420</v>
      </c>
      <c r="T6" s="86">
        <f>(T5-S6)</f>
        <v>22048.450000000004</v>
      </c>
      <c r="U6" s="149">
        <f t="shared" si="0"/>
        <v>2826.72435897436</v>
      </c>
      <c r="V6" s="144"/>
      <c r="W6" s="48"/>
    </row>
    <row r="7" spans="1:23" ht="12.75">
      <c r="A7" s="103" t="s">
        <v>158</v>
      </c>
      <c r="B7" s="163">
        <v>10540</v>
      </c>
      <c r="C7" s="163" t="s">
        <v>157</v>
      </c>
      <c r="D7" s="177"/>
      <c r="E7" s="177"/>
      <c r="F7" s="177"/>
      <c r="G7" s="4"/>
      <c r="H7" s="4"/>
      <c r="I7" s="31"/>
      <c r="J7" s="4"/>
      <c r="K7" s="4"/>
      <c r="L7" s="4"/>
      <c r="M7" s="4"/>
      <c r="N7" s="4"/>
      <c r="O7" s="4">
        <v>54</v>
      </c>
      <c r="P7" s="4"/>
      <c r="Q7" s="4"/>
      <c r="R7" s="4"/>
      <c r="S7" s="57">
        <f t="shared" si="1"/>
        <v>54</v>
      </c>
      <c r="T7" s="86">
        <f aca="true" t="shared" si="2" ref="T7:T29">(T6-S7)</f>
        <v>21994.450000000004</v>
      </c>
      <c r="U7" s="149">
        <f t="shared" si="0"/>
        <v>2819.8012820512827</v>
      </c>
      <c r="V7" s="144"/>
      <c r="W7" s="48"/>
    </row>
    <row r="8" spans="1:23" ht="12.75">
      <c r="A8" s="103" t="s">
        <v>159</v>
      </c>
      <c r="B8" s="163">
        <v>520</v>
      </c>
      <c r="C8" s="163" t="s">
        <v>157</v>
      </c>
      <c r="D8" s="177"/>
      <c r="E8" s="177">
        <v>200</v>
      </c>
      <c r="F8" s="177"/>
      <c r="G8" s="4"/>
      <c r="H8" s="4"/>
      <c r="I8" s="31"/>
      <c r="J8" s="4"/>
      <c r="K8" s="4"/>
      <c r="L8" s="4"/>
      <c r="M8" s="4"/>
      <c r="N8" s="4"/>
      <c r="O8" s="4"/>
      <c r="P8" s="4"/>
      <c r="Q8" s="4"/>
      <c r="R8" s="4"/>
      <c r="S8" s="57">
        <f t="shared" si="1"/>
        <v>200</v>
      </c>
      <c r="T8" s="86">
        <f t="shared" si="2"/>
        <v>21794.450000000004</v>
      </c>
      <c r="U8" s="149">
        <f t="shared" si="0"/>
        <v>2794.160256410257</v>
      </c>
      <c r="V8" s="144"/>
      <c r="W8" s="48"/>
    </row>
    <row r="9" spans="1:23" ht="12.75">
      <c r="A9" s="103" t="s">
        <v>142</v>
      </c>
      <c r="B9" s="163">
        <v>507</v>
      </c>
      <c r="C9" s="163" t="s">
        <v>157</v>
      </c>
      <c r="D9" s="177"/>
      <c r="E9" s="177">
        <v>2000</v>
      </c>
      <c r="F9" s="177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57">
        <f t="shared" si="1"/>
        <v>2000</v>
      </c>
      <c r="T9" s="86">
        <f t="shared" si="2"/>
        <v>19794.450000000004</v>
      </c>
      <c r="U9" s="149">
        <f t="shared" si="0"/>
        <v>2537.7500000000005</v>
      </c>
      <c r="V9" s="144"/>
      <c r="W9" s="48"/>
    </row>
    <row r="10" spans="1:23" ht="12.75">
      <c r="A10" s="103" t="s">
        <v>142</v>
      </c>
      <c r="B10" s="163">
        <v>504</v>
      </c>
      <c r="C10" s="163" t="s">
        <v>157</v>
      </c>
      <c r="D10" s="177"/>
      <c r="E10" s="177">
        <v>1000</v>
      </c>
      <c r="F10" s="177"/>
      <c r="G10" s="4"/>
      <c r="H10" s="4"/>
      <c r="I10" s="31"/>
      <c r="J10" s="4"/>
      <c r="K10" s="4"/>
      <c r="L10" s="4"/>
      <c r="M10" s="4"/>
      <c r="N10" s="4"/>
      <c r="O10" s="4"/>
      <c r="P10" s="4"/>
      <c r="Q10" s="4"/>
      <c r="R10" s="4"/>
      <c r="S10" s="57">
        <f t="shared" si="1"/>
        <v>1000</v>
      </c>
      <c r="T10" s="86">
        <f t="shared" si="2"/>
        <v>18794.450000000004</v>
      </c>
      <c r="U10" s="149">
        <f t="shared" si="0"/>
        <v>2409.5448717948725</v>
      </c>
      <c r="V10" s="144"/>
      <c r="W10" s="48"/>
    </row>
    <row r="11" spans="1:23" ht="12.75">
      <c r="A11" s="103" t="s">
        <v>142</v>
      </c>
      <c r="B11" s="163">
        <v>505</v>
      </c>
      <c r="C11" s="163" t="s">
        <v>157</v>
      </c>
      <c r="D11" s="177"/>
      <c r="E11" s="177">
        <v>1000</v>
      </c>
      <c r="F11" s="177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57">
        <f t="shared" si="1"/>
        <v>1000</v>
      </c>
      <c r="T11" s="86">
        <f t="shared" si="2"/>
        <v>17794.450000000004</v>
      </c>
      <c r="U11" s="149">
        <f t="shared" si="0"/>
        <v>2281.339743589744</v>
      </c>
      <c r="V11" s="144"/>
      <c r="W11" s="48"/>
    </row>
    <row r="12" spans="1:23" ht="12.75">
      <c r="A12" s="103" t="s">
        <v>160</v>
      </c>
      <c r="B12" s="163">
        <v>259</v>
      </c>
      <c r="C12" s="163" t="s">
        <v>157</v>
      </c>
      <c r="D12" s="177"/>
      <c r="E12" s="177"/>
      <c r="F12" s="177">
        <v>50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57">
        <f t="shared" si="1"/>
        <v>50</v>
      </c>
      <c r="T12" s="86">
        <f t="shared" si="2"/>
        <v>17744.450000000004</v>
      </c>
      <c r="U12" s="149">
        <f t="shared" si="0"/>
        <v>2274.9294871794878</v>
      </c>
      <c r="V12" s="144"/>
      <c r="W12" s="48"/>
    </row>
    <row r="13" spans="1:23" ht="12.75">
      <c r="A13" s="29"/>
      <c r="B13" s="17"/>
      <c r="C13" s="16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57">
        <f t="shared" si="1"/>
        <v>0</v>
      </c>
      <c r="T13" s="86">
        <f t="shared" si="2"/>
        <v>17744.450000000004</v>
      </c>
      <c r="U13" s="149">
        <f t="shared" si="0"/>
        <v>2274.9294871794878</v>
      </c>
      <c r="V13" s="144"/>
      <c r="W13" s="48"/>
    </row>
    <row r="14" spans="1:23" ht="12.75">
      <c r="A14" s="29"/>
      <c r="B14" s="17"/>
      <c r="C14" s="163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57">
        <f t="shared" si="1"/>
        <v>0</v>
      </c>
      <c r="T14" s="86">
        <f t="shared" si="2"/>
        <v>17744.450000000004</v>
      </c>
      <c r="U14" s="149">
        <f t="shared" si="0"/>
        <v>2274.9294871794878</v>
      </c>
      <c r="V14" s="144"/>
      <c r="W14" s="48"/>
    </row>
    <row r="15" spans="1:23" ht="12.75">
      <c r="A15" s="29"/>
      <c r="B15" s="17"/>
      <c r="C15" s="163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57">
        <f t="shared" si="1"/>
        <v>0</v>
      </c>
      <c r="T15" s="86">
        <f t="shared" si="2"/>
        <v>17744.450000000004</v>
      </c>
      <c r="U15" s="149">
        <f t="shared" si="0"/>
        <v>2274.9294871794878</v>
      </c>
      <c r="V15" s="144"/>
      <c r="W15" s="48"/>
    </row>
    <row r="16" spans="1:23" ht="12.75">
      <c r="A16" s="29"/>
      <c r="B16" s="17"/>
      <c r="C16" s="163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57">
        <f t="shared" si="1"/>
        <v>0</v>
      </c>
      <c r="T16" s="86">
        <f t="shared" si="2"/>
        <v>17744.450000000004</v>
      </c>
      <c r="U16" s="149">
        <f t="shared" si="0"/>
        <v>2274.9294871794878</v>
      </c>
      <c r="V16" s="144"/>
      <c r="W16" s="48"/>
    </row>
    <row r="17" spans="1:23" ht="12.75">
      <c r="A17" s="29"/>
      <c r="B17" s="17"/>
      <c r="C17" s="163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57">
        <f t="shared" si="1"/>
        <v>0</v>
      </c>
      <c r="T17" s="86">
        <f t="shared" si="2"/>
        <v>17744.450000000004</v>
      </c>
      <c r="U17" s="149">
        <f t="shared" si="0"/>
        <v>2274.9294871794878</v>
      </c>
      <c r="V17" s="144"/>
      <c r="W17" s="48"/>
    </row>
    <row r="18" spans="1:23" ht="12.75">
      <c r="A18" s="29"/>
      <c r="B18" s="17"/>
      <c r="C18" s="163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57">
        <f t="shared" si="1"/>
        <v>0</v>
      </c>
      <c r="T18" s="86">
        <f t="shared" si="2"/>
        <v>17744.450000000004</v>
      </c>
      <c r="U18" s="149">
        <f t="shared" si="0"/>
        <v>2274.9294871794878</v>
      </c>
      <c r="V18" s="144"/>
      <c r="W18" s="48"/>
    </row>
    <row r="19" spans="1:23" ht="12.75">
      <c r="A19" s="29"/>
      <c r="B19" s="17"/>
      <c r="C19" s="163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57">
        <f t="shared" si="1"/>
        <v>0</v>
      </c>
      <c r="T19" s="86">
        <f t="shared" si="2"/>
        <v>17744.450000000004</v>
      </c>
      <c r="U19" s="149">
        <f t="shared" si="0"/>
        <v>2274.9294871794878</v>
      </c>
      <c r="V19" s="144"/>
      <c r="W19" s="48"/>
    </row>
    <row r="20" spans="1:23" ht="12.75">
      <c r="A20" s="29"/>
      <c r="B20" s="17"/>
      <c r="C20" s="163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57">
        <f t="shared" si="1"/>
        <v>0</v>
      </c>
      <c r="T20" s="86">
        <f t="shared" si="2"/>
        <v>17744.450000000004</v>
      </c>
      <c r="U20" s="149">
        <f t="shared" si="0"/>
        <v>2274.9294871794878</v>
      </c>
      <c r="V20" s="144"/>
      <c r="W20" s="48"/>
    </row>
    <row r="21" spans="1:23" ht="12.75">
      <c r="A21" s="29"/>
      <c r="B21" s="17"/>
      <c r="C21" s="163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57">
        <f t="shared" si="1"/>
        <v>0</v>
      </c>
      <c r="T21" s="86">
        <f t="shared" si="2"/>
        <v>17744.450000000004</v>
      </c>
      <c r="U21" s="149">
        <f t="shared" si="0"/>
        <v>2274.9294871794878</v>
      </c>
      <c r="V21" s="144"/>
      <c r="W21" s="48"/>
    </row>
    <row r="22" spans="1:23" ht="12.75">
      <c r="A22" s="29"/>
      <c r="B22" s="17"/>
      <c r="C22" s="163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57">
        <f t="shared" si="1"/>
        <v>0</v>
      </c>
      <c r="T22" s="86">
        <f t="shared" si="2"/>
        <v>17744.450000000004</v>
      </c>
      <c r="U22" s="149">
        <f t="shared" si="0"/>
        <v>2274.9294871794878</v>
      </c>
      <c r="V22" s="144"/>
      <c r="W22" s="48"/>
    </row>
    <row r="23" spans="1:23" ht="12.75">
      <c r="A23" s="29"/>
      <c r="B23" s="17"/>
      <c r="C23" s="16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57">
        <f t="shared" si="1"/>
        <v>0</v>
      </c>
      <c r="T23" s="86">
        <f t="shared" si="2"/>
        <v>17744.450000000004</v>
      </c>
      <c r="U23" s="149">
        <f t="shared" si="0"/>
        <v>2274.9294871794878</v>
      </c>
      <c r="V23" s="144"/>
      <c r="W23" s="48"/>
    </row>
    <row r="24" spans="1:23" ht="12.75">
      <c r="A24" s="29"/>
      <c r="B24" s="17"/>
      <c r="C24" s="163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57">
        <f t="shared" si="1"/>
        <v>0</v>
      </c>
      <c r="T24" s="86">
        <f t="shared" si="2"/>
        <v>17744.450000000004</v>
      </c>
      <c r="U24" s="149">
        <f t="shared" si="0"/>
        <v>2274.9294871794878</v>
      </c>
      <c r="V24" s="144"/>
      <c r="W24" s="48"/>
    </row>
    <row r="25" spans="1:23" ht="12.75">
      <c r="A25" s="29"/>
      <c r="B25" s="17"/>
      <c r="C25" s="16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57">
        <f t="shared" si="1"/>
        <v>0</v>
      </c>
      <c r="T25" s="86">
        <f t="shared" si="2"/>
        <v>17744.450000000004</v>
      </c>
      <c r="U25" s="149">
        <f t="shared" si="0"/>
        <v>2274.9294871794878</v>
      </c>
      <c r="V25" s="144"/>
      <c r="W25" s="48"/>
    </row>
    <row r="26" spans="1:23" ht="12.75">
      <c r="A26" s="29"/>
      <c r="B26" s="17"/>
      <c r="C26" s="17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57">
        <f t="shared" si="1"/>
        <v>0</v>
      </c>
      <c r="T26" s="87">
        <f t="shared" si="2"/>
        <v>17744.450000000004</v>
      </c>
      <c r="U26" s="149">
        <f t="shared" si="0"/>
        <v>2274.9294871794878</v>
      </c>
      <c r="V26" s="144"/>
      <c r="W26" s="48"/>
    </row>
    <row r="27" spans="1:23" ht="12.75">
      <c r="A27" s="3"/>
      <c r="B27" s="17"/>
      <c r="C27" s="17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57">
        <f t="shared" si="1"/>
        <v>0</v>
      </c>
      <c r="T27" s="87">
        <f t="shared" si="2"/>
        <v>17744.450000000004</v>
      </c>
      <c r="U27" s="149">
        <f t="shared" si="0"/>
        <v>2274.9294871794878</v>
      </c>
      <c r="V27" s="144"/>
      <c r="W27" s="48"/>
    </row>
    <row r="28" spans="1:23" ht="12.75">
      <c r="A28" s="3"/>
      <c r="B28" s="17"/>
      <c r="C28" s="17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57">
        <f t="shared" si="1"/>
        <v>0</v>
      </c>
      <c r="T28" s="87">
        <f t="shared" si="2"/>
        <v>17744.450000000004</v>
      </c>
      <c r="U28" s="149">
        <f t="shared" si="0"/>
        <v>2274.9294871794878</v>
      </c>
      <c r="V28" s="144"/>
      <c r="W28" s="48"/>
    </row>
    <row r="29" spans="1:23" ht="13.5" thickBot="1">
      <c r="A29" s="14"/>
      <c r="B29" s="20"/>
      <c r="C29" s="21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57">
        <f t="shared" si="1"/>
        <v>0</v>
      </c>
      <c r="T29" s="87">
        <f t="shared" si="2"/>
        <v>17744.450000000004</v>
      </c>
      <c r="U29" s="149">
        <f t="shared" si="0"/>
        <v>2274.9294871794878</v>
      </c>
      <c r="V29" s="144"/>
      <c r="W29" s="48"/>
    </row>
    <row r="30" spans="1:23" ht="13.5" thickBot="1">
      <c r="A30" s="11" t="s">
        <v>15</v>
      </c>
      <c r="B30" s="22"/>
      <c r="C30" s="18"/>
      <c r="D30" s="13">
        <f>SUM(D4:D29)</f>
        <v>0</v>
      </c>
      <c r="E30" s="13">
        <f aca="true" t="shared" si="3" ref="E30:S30">SUM(E4:E29)</f>
        <v>4200</v>
      </c>
      <c r="F30" s="13">
        <f t="shared" si="3"/>
        <v>50</v>
      </c>
      <c r="G30" s="13">
        <f t="shared" si="3"/>
        <v>0</v>
      </c>
      <c r="H30" s="13">
        <f t="shared" si="3"/>
        <v>0</v>
      </c>
      <c r="I30" s="13">
        <f t="shared" si="3"/>
        <v>696</v>
      </c>
      <c r="J30" s="13">
        <f t="shared" si="3"/>
        <v>0</v>
      </c>
      <c r="K30" s="13">
        <f>SUM(K4:K29)</f>
        <v>0</v>
      </c>
      <c r="L30" s="13">
        <f>SUM(L4:L29)</f>
        <v>0</v>
      </c>
      <c r="M30" s="13">
        <f>SUM(M4:M29)</f>
        <v>0</v>
      </c>
      <c r="N30" s="13">
        <f>SUM(N4:N29)</f>
        <v>0</v>
      </c>
      <c r="O30" s="13">
        <f>SUM(O4:O29)</f>
        <v>54</v>
      </c>
      <c r="P30" s="13">
        <f t="shared" si="3"/>
        <v>0</v>
      </c>
      <c r="Q30" s="13">
        <f t="shared" si="3"/>
        <v>0</v>
      </c>
      <c r="R30" s="13">
        <f t="shared" si="3"/>
        <v>0</v>
      </c>
      <c r="S30" s="63">
        <f t="shared" si="3"/>
        <v>5000</v>
      </c>
      <c r="T30" s="88">
        <f>T29</f>
        <v>17744.450000000004</v>
      </c>
      <c r="U30" s="149">
        <f t="shared" si="0"/>
        <v>2274.9294871794878</v>
      </c>
      <c r="V30" s="148">
        <f>SUM(V3:V29)</f>
        <v>139776</v>
      </c>
      <c r="W30" s="74"/>
    </row>
    <row r="31" ht="12.75">
      <c r="S31" s="168">
        <f>S30/7.8</f>
        <v>641.025641025641</v>
      </c>
    </row>
    <row r="32" spans="1:18" ht="12.75">
      <c r="A32" s="5"/>
      <c r="B32" s="194"/>
      <c r="C32" s="194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2.75">
      <c r="A33" s="5"/>
      <c r="B33" s="194"/>
      <c r="C33" s="194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2.75">
      <c r="A34" s="5"/>
      <c r="B34" s="194"/>
      <c r="C34" s="194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</sheetData>
  <sheetProtection/>
  <printOptions/>
  <pageMargins left="0" right="0" top="0" bottom="0" header="0" footer="0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S46" sqref="S46"/>
    </sheetView>
  </sheetViews>
  <sheetFormatPr defaultColWidth="11.421875" defaultRowHeight="12.75"/>
  <cols>
    <col min="1" max="1" width="37.28125" style="0" bestFit="1" customWidth="1"/>
    <col min="2" max="2" width="9.140625" style="0" customWidth="1"/>
    <col min="3" max="3" width="11.140625" style="0" bestFit="1" customWidth="1"/>
    <col min="4" max="19" width="9.140625" style="0" customWidth="1"/>
    <col min="20" max="20" width="13.421875" style="79" bestFit="1" customWidth="1"/>
    <col min="21" max="22" width="13.28125" style="0" bestFit="1" customWidth="1"/>
    <col min="23" max="23" width="23.00390625" style="0" bestFit="1" customWidth="1"/>
  </cols>
  <sheetData>
    <row r="1" spans="1:23" ht="20.25">
      <c r="A1" s="6" t="s">
        <v>16</v>
      </c>
      <c r="B1" s="7"/>
      <c r="C1" s="7"/>
      <c r="D1" s="7" t="s">
        <v>155</v>
      </c>
      <c r="E1" s="7"/>
      <c r="F1" s="7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59"/>
      <c r="T1" s="77"/>
      <c r="U1" s="45" t="s">
        <v>44</v>
      </c>
      <c r="V1" s="46" t="s">
        <v>68</v>
      </c>
      <c r="W1" s="46" t="s">
        <v>69</v>
      </c>
    </row>
    <row r="2" spans="1:23" ht="21" thickBot="1">
      <c r="A2" s="2" t="s">
        <v>82</v>
      </c>
      <c r="B2" s="2" t="s">
        <v>35</v>
      </c>
      <c r="C2" s="2"/>
      <c r="D2" s="2" t="s">
        <v>0</v>
      </c>
      <c r="E2" s="2"/>
      <c r="F2" s="2"/>
      <c r="G2" s="2" t="s">
        <v>30</v>
      </c>
      <c r="H2" s="2">
        <v>2013</v>
      </c>
      <c r="I2" s="1"/>
      <c r="J2" s="1"/>
      <c r="K2" s="1"/>
      <c r="L2" s="1"/>
      <c r="M2" s="1"/>
      <c r="N2" s="28" t="s">
        <v>63</v>
      </c>
      <c r="O2" s="28" t="s">
        <v>64</v>
      </c>
      <c r="P2" s="28" t="s">
        <v>75</v>
      </c>
      <c r="Q2" s="28" t="s">
        <v>59</v>
      </c>
      <c r="R2" s="28" t="s">
        <v>61</v>
      </c>
      <c r="S2" s="60"/>
      <c r="T2" s="78" t="s">
        <v>1</v>
      </c>
      <c r="U2" s="48" t="s">
        <v>1</v>
      </c>
      <c r="V2" s="49"/>
      <c r="W2" s="50" t="s">
        <v>54</v>
      </c>
    </row>
    <row r="3" spans="1:23" ht="13.5" thickBot="1">
      <c r="A3" s="9" t="s">
        <v>2</v>
      </c>
      <c r="B3" s="28" t="s">
        <v>3</v>
      </c>
      <c r="C3" s="28" t="s">
        <v>4</v>
      </c>
      <c r="D3" s="28" t="s">
        <v>32</v>
      </c>
      <c r="E3" s="28" t="s">
        <v>6</v>
      </c>
      <c r="F3" s="28" t="s">
        <v>7</v>
      </c>
      <c r="G3" s="28" t="s">
        <v>61</v>
      </c>
      <c r="H3" s="28" t="s">
        <v>9</v>
      </c>
      <c r="I3" s="28" t="s">
        <v>10</v>
      </c>
      <c r="J3" s="28" t="s">
        <v>11</v>
      </c>
      <c r="K3" s="28" t="s">
        <v>18</v>
      </c>
      <c r="L3" s="28" t="s">
        <v>19</v>
      </c>
      <c r="M3" s="28" t="s">
        <v>56</v>
      </c>
      <c r="N3" s="28" t="s">
        <v>57</v>
      </c>
      <c r="O3" s="28" t="s">
        <v>12</v>
      </c>
      <c r="P3" s="28" t="s">
        <v>62</v>
      </c>
      <c r="Q3" s="28" t="s">
        <v>60</v>
      </c>
      <c r="R3" s="28" t="s">
        <v>58</v>
      </c>
      <c r="S3" s="56" t="s">
        <v>13</v>
      </c>
      <c r="T3" s="147">
        <f>SUM(V4:V44)+W3</f>
        <v>17744.450000000004</v>
      </c>
      <c r="U3" s="149">
        <f>T3/7.8</f>
        <v>2274.9294871794878</v>
      </c>
      <c r="V3" s="72">
        <f>'FOTOS-CR'!$V$30</f>
        <v>139776</v>
      </c>
      <c r="W3" s="72">
        <f>PRIMAVERA!T30</f>
        <v>17744.450000000004</v>
      </c>
    </row>
    <row r="4" spans="1:23" ht="12.75">
      <c r="A4" s="32"/>
      <c r="B4" s="33"/>
      <c r="C4" s="33"/>
      <c r="D4" s="33"/>
      <c r="E4" s="33"/>
      <c r="F4" s="33"/>
      <c r="G4" s="33"/>
      <c r="H4" s="33"/>
      <c r="I4" s="33"/>
      <c r="J4" s="33" t="s">
        <v>14</v>
      </c>
      <c r="K4" s="33"/>
      <c r="L4" s="33"/>
      <c r="M4" s="33"/>
      <c r="N4" s="33"/>
      <c r="O4" s="33" t="s">
        <v>14</v>
      </c>
      <c r="P4" s="33"/>
      <c r="Q4" s="33"/>
      <c r="R4" s="34"/>
      <c r="S4" s="57"/>
      <c r="T4" s="80"/>
      <c r="U4" s="149">
        <f aca="true" t="shared" si="0" ref="U4:U45">T4/7.8</f>
        <v>0</v>
      </c>
      <c r="V4" s="151"/>
      <c r="W4" s="73"/>
    </row>
    <row r="5" spans="1:23" ht="12.75">
      <c r="A5" s="103" t="s">
        <v>147</v>
      </c>
      <c r="B5" s="4">
        <v>1075728</v>
      </c>
      <c r="C5" s="177" t="s">
        <v>99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>
        <v>78</v>
      </c>
      <c r="P5" s="4"/>
      <c r="Q5" s="4"/>
      <c r="R5" s="4"/>
      <c r="S5" s="57">
        <f>SUM(D5:R5)</f>
        <v>78</v>
      </c>
      <c r="T5" s="80">
        <f>(T3-S5)</f>
        <v>17666.450000000004</v>
      </c>
      <c r="U5" s="149">
        <f t="shared" si="0"/>
        <v>2264.9294871794878</v>
      </c>
      <c r="V5" s="152"/>
      <c r="W5" s="48"/>
    </row>
    <row r="6" spans="1:23" ht="12.75">
      <c r="A6" s="103" t="s">
        <v>146</v>
      </c>
      <c r="B6" s="4">
        <v>598593</v>
      </c>
      <c r="C6" s="177" t="s">
        <v>99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>
        <v>89</v>
      </c>
      <c r="P6" s="4"/>
      <c r="Q6" s="4"/>
      <c r="R6" s="4"/>
      <c r="S6" s="57">
        <f aca="true" t="shared" si="1" ref="S6:S44">SUM(D6:R6)</f>
        <v>89</v>
      </c>
      <c r="T6" s="80">
        <f>(T5-S6)</f>
        <v>17577.450000000004</v>
      </c>
      <c r="U6" s="149">
        <f t="shared" si="0"/>
        <v>2253.5192307692314</v>
      </c>
      <c r="V6" s="152"/>
      <c r="W6" s="48"/>
    </row>
    <row r="7" spans="1:23" ht="12.75">
      <c r="A7" s="103" t="s">
        <v>153</v>
      </c>
      <c r="B7" s="4">
        <v>328283</v>
      </c>
      <c r="C7" s="177" t="s">
        <v>99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>
        <v>58</v>
      </c>
      <c r="P7" s="4"/>
      <c r="Q7" s="4"/>
      <c r="R7" s="4"/>
      <c r="S7" s="57">
        <f t="shared" si="1"/>
        <v>58</v>
      </c>
      <c r="T7" s="80">
        <f aca="true" t="shared" si="2" ref="T7:T44">(T6-S7)</f>
        <v>17519.450000000004</v>
      </c>
      <c r="U7" s="149">
        <f t="shared" si="0"/>
        <v>2246.083333333334</v>
      </c>
      <c r="V7" s="152"/>
      <c r="W7" s="48"/>
    </row>
    <row r="8" spans="1:23" ht="12.75">
      <c r="A8" s="103" t="s">
        <v>106</v>
      </c>
      <c r="B8" s="4">
        <v>2398</v>
      </c>
      <c r="C8" s="177" t="s">
        <v>99</v>
      </c>
      <c r="D8" s="4"/>
      <c r="E8" s="4"/>
      <c r="F8" s="4"/>
      <c r="G8" s="4"/>
      <c r="H8" s="4"/>
      <c r="I8" s="4">
        <v>236</v>
      </c>
      <c r="J8" s="4"/>
      <c r="K8" s="4"/>
      <c r="L8" s="4"/>
      <c r="M8" s="4"/>
      <c r="N8" s="4"/>
      <c r="O8" s="4"/>
      <c r="P8" s="4"/>
      <c r="Q8" s="4"/>
      <c r="R8" s="4"/>
      <c r="S8" s="57">
        <f aca="true" t="shared" si="3" ref="S8:S21">SUM(D8:R8)</f>
        <v>236</v>
      </c>
      <c r="T8" s="80">
        <f aca="true" t="shared" si="4" ref="T8:T21">(T7-S8)</f>
        <v>17283.450000000004</v>
      </c>
      <c r="U8" s="149">
        <f t="shared" si="0"/>
        <v>2215.826923076924</v>
      </c>
      <c r="V8" s="152"/>
      <c r="W8" s="48"/>
    </row>
    <row r="9" spans="1:23" ht="12.75">
      <c r="A9" s="103" t="s">
        <v>106</v>
      </c>
      <c r="B9" s="177">
        <v>3458</v>
      </c>
      <c r="C9" s="177" t="s">
        <v>99</v>
      </c>
      <c r="D9" s="4"/>
      <c r="E9" s="4"/>
      <c r="F9" s="4"/>
      <c r="G9" s="4"/>
      <c r="H9" s="4"/>
      <c r="I9" s="4">
        <v>244</v>
      </c>
      <c r="J9" s="4"/>
      <c r="K9" s="4"/>
      <c r="L9" s="4"/>
      <c r="M9" s="4"/>
      <c r="N9" s="4"/>
      <c r="O9" s="4"/>
      <c r="P9" s="4"/>
      <c r="Q9" s="4"/>
      <c r="R9" s="4"/>
      <c r="S9" s="57">
        <f t="shared" si="3"/>
        <v>244</v>
      </c>
      <c r="T9" s="80">
        <f t="shared" si="4"/>
        <v>17039.450000000004</v>
      </c>
      <c r="U9" s="149">
        <f t="shared" si="0"/>
        <v>2184.5448717948725</v>
      </c>
      <c r="V9" s="152"/>
      <c r="W9" s="48"/>
    </row>
    <row r="10" spans="1:23" ht="12.75">
      <c r="A10" s="103" t="s">
        <v>154</v>
      </c>
      <c r="B10" s="4">
        <v>16459</v>
      </c>
      <c r="C10" s="177" t="s">
        <v>99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>
        <v>167.2</v>
      </c>
      <c r="P10" s="4"/>
      <c r="Q10" s="4"/>
      <c r="R10" s="4"/>
      <c r="S10" s="57">
        <f t="shared" si="3"/>
        <v>167.2</v>
      </c>
      <c r="T10" s="80">
        <f t="shared" si="4"/>
        <v>16872.250000000004</v>
      </c>
      <c r="U10" s="149">
        <f t="shared" si="0"/>
        <v>2163.108974358975</v>
      </c>
      <c r="V10" s="152"/>
      <c r="W10" s="48"/>
    </row>
    <row r="11" spans="1:23" ht="12.75">
      <c r="A11" s="103" t="s">
        <v>103</v>
      </c>
      <c r="B11" s="4">
        <v>4042</v>
      </c>
      <c r="C11" s="177" t="s">
        <v>99</v>
      </c>
      <c r="D11" s="4">
        <v>836.08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57">
        <f t="shared" si="3"/>
        <v>836.08</v>
      </c>
      <c r="T11" s="80">
        <f t="shared" si="4"/>
        <v>16036.170000000004</v>
      </c>
      <c r="U11" s="149">
        <f t="shared" si="0"/>
        <v>2055.9192307692315</v>
      </c>
      <c r="V11" s="152"/>
      <c r="W11" s="48"/>
    </row>
    <row r="12" spans="1:23" ht="12.75">
      <c r="A12" s="103" t="s">
        <v>130</v>
      </c>
      <c r="B12" s="4">
        <v>531</v>
      </c>
      <c r="C12" s="177" t="s">
        <v>99</v>
      </c>
      <c r="D12" s="4"/>
      <c r="E12" s="4">
        <v>2000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57">
        <f t="shared" si="3"/>
        <v>2000</v>
      </c>
      <c r="T12" s="80">
        <f t="shared" si="4"/>
        <v>14036.170000000004</v>
      </c>
      <c r="U12" s="149">
        <f t="shared" si="0"/>
        <v>1799.508974358975</v>
      </c>
      <c r="V12" s="152"/>
      <c r="W12" s="48"/>
    </row>
    <row r="13" spans="1:23" ht="12.75">
      <c r="A13" s="103" t="s">
        <v>141</v>
      </c>
      <c r="B13" s="4">
        <v>503</v>
      </c>
      <c r="C13" s="177" t="s">
        <v>99</v>
      </c>
      <c r="D13" s="4"/>
      <c r="E13" s="4">
        <v>2000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57">
        <f t="shared" si="3"/>
        <v>2000</v>
      </c>
      <c r="T13" s="80">
        <f t="shared" si="4"/>
        <v>12036.170000000004</v>
      </c>
      <c r="U13" s="149">
        <f t="shared" si="0"/>
        <v>1543.0987179487186</v>
      </c>
      <c r="V13" s="152"/>
      <c r="W13" s="48"/>
    </row>
    <row r="14" spans="1:23" ht="12.75">
      <c r="A14" s="103" t="s">
        <v>125</v>
      </c>
      <c r="B14" s="4">
        <v>530</v>
      </c>
      <c r="C14" s="177" t="s">
        <v>99</v>
      </c>
      <c r="D14" s="4"/>
      <c r="E14" s="4"/>
      <c r="F14" s="4"/>
      <c r="G14" s="4">
        <v>100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57">
        <f t="shared" si="3"/>
        <v>100</v>
      </c>
      <c r="T14" s="80">
        <f t="shared" si="4"/>
        <v>11936.170000000004</v>
      </c>
      <c r="U14" s="149">
        <f t="shared" si="0"/>
        <v>1530.2782051282056</v>
      </c>
      <c r="V14" s="152"/>
      <c r="W14" s="48"/>
    </row>
    <row r="15" spans="1:23" ht="12.75">
      <c r="A15" s="103" t="s">
        <v>151</v>
      </c>
      <c r="B15" s="4">
        <v>7444311</v>
      </c>
      <c r="C15" s="177" t="s">
        <v>99</v>
      </c>
      <c r="D15" s="4"/>
      <c r="E15" s="4"/>
      <c r="F15" s="4"/>
      <c r="G15" s="4"/>
      <c r="H15" s="4"/>
      <c r="I15" s="4"/>
      <c r="J15" s="4"/>
      <c r="K15" s="4">
        <v>37</v>
      </c>
      <c r="L15" s="4"/>
      <c r="M15" s="4"/>
      <c r="N15" s="4"/>
      <c r="O15" s="4"/>
      <c r="P15" s="4"/>
      <c r="Q15" s="4"/>
      <c r="R15" s="4"/>
      <c r="S15" s="57">
        <f t="shared" si="3"/>
        <v>37</v>
      </c>
      <c r="T15" s="80">
        <f t="shared" si="4"/>
        <v>11899.170000000004</v>
      </c>
      <c r="U15" s="149">
        <f t="shared" si="0"/>
        <v>1525.5346153846158</v>
      </c>
      <c r="V15" s="152"/>
      <c r="W15" s="48"/>
    </row>
    <row r="16" spans="1:23" ht="12.75">
      <c r="A16" s="103" t="s">
        <v>156</v>
      </c>
      <c r="B16" s="4">
        <v>6278</v>
      </c>
      <c r="C16" s="177" t="s">
        <v>99</v>
      </c>
      <c r="D16" s="4"/>
      <c r="E16" s="4"/>
      <c r="F16" s="4"/>
      <c r="G16" s="4">
        <v>75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57">
        <f t="shared" si="3"/>
        <v>75</v>
      </c>
      <c r="T16" s="80">
        <f t="shared" si="4"/>
        <v>11824.170000000004</v>
      </c>
      <c r="U16" s="149">
        <f t="shared" si="0"/>
        <v>1515.9192307692313</v>
      </c>
      <c r="V16" s="152"/>
      <c r="W16" s="48"/>
    </row>
    <row r="17" spans="1:23" ht="12.75">
      <c r="A17" s="103" t="s">
        <v>162</v>
      </c>
      <c r="B17" s="4">
        <v>26742</v>
      </c>
      <c r="C17" s="177" t="s">
        <v>99</v>
      </c>
      <c r="D17" s="4"/>
      <c r="E17" s="4"/>
      <c r="F17" s="4"/>
      <c r="G17" s="4">
        <v>200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57">
        <f t="shared" si="3"/>
        <v>200</v>
      </c>
      <c r="T17" s="80">
        <f t="shared" si="4"/>
        <v>11624.170000000004</v>
      </c>
      <c r="U17" s="149">
        <f t="shared" si="0"/>
        <v>1490.2782051282056</v>
      </c>
      <c r="V17" s="152"/>
      <c r="W17" s="48"/>
    </row>
    <row r="18" spans="1:23" ht="12.75">
      <c r="A18" s="103" t="s">
        <v>113</v>
      </c>
      <c r="B18" s="4">
        <v>41801</v>
      </c>
      <c r="C18" s="177" t="s">
        <v>99</v>
      </c>
      <c r="D18" s="4">
        <v>421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57">
        <f t="shared" si="3"/>
        <v>421</v>
      </c>
      <c r="T18" s="80">
        <f t="shared" si="4"/>
        <v>11203.170000000004</v>
      </c>
      <c r="U18" s="149">
        <f t="shared" si="0"/>
        <v>1436.3038461538467</v>
      </c>
      <c r="V18" s="152"/>
      <c r="W18" s="48"/>
    </row>
    <row r="19" spans="1:23" ht="12.75">
      <c r="A19" s="103" t="s">
        <v>113</v>
      </c>
      <c r="B19" s="4">
        <v>41807</v>
      </c>
      <c r="C19" s="177" t="s">
        <v>99</v>
      </c>
      <c r="D19" s="4">
        <v>269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57">
        <f t="shared" si="3"/>
        <v>269</v>
      </c>
      <c r="T19" s="80">
        <f t="shared" si="4"/>
        <v>10934.170000000004</v>
      </c>
      <c r="U19" s="149">
        <f t="shared" si="0"/>
        <v>1401.816666666667</v>
      </c>
      <c r="V19" s="152"/>
      <c r="W19" s="48"/>
    </row>
    <row r="20" spans="1:23" ht="12.75">
      <c r="A20" s="103" t="s">
        <v>113</v>
      </c>
      <c r="B20" s="4">
        <v>41584</v>
      </c>
      <c r="C20" s="177" t="s">
        <v>99</v>
      </c>
      <c r="D20" s="4">
        <v>465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57">
        <f t="shared" si="3"/>
        <v>465</v>
      </c>
      <c r="T20" s="80">
        <f t="shared" si="4"/>
        <v>10469.170000000004</v>
      </c>
      <c r="U20" s="149">
        <f t="shared" si="0"/>
        <v>1342.2012820512825</v>
      </c>
      <c r="V20" s="152"/>
      <c r="W20" s="48"/>
    </row>
    <row r="21" spans="1:23" ht="12.75">
      <c r="A21" s="103" t="s">
        <v>113</v>
      </c>
      <c r="B21" s="4">
        <v>41582</v>
      </c>
      <c r="C21" s="177" t="s">
        <v>99</v>
      </c>
      <c r="D21" s="4">
        <v>5205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57">
        <f t="shared" si="3"/>
        <v>5205</v>
      </c>
      <c r="T21" s="80">
        <f t="shared" si="4"/>
        <v>5264.170000000004</v>
      </c>
      <c r="U21" s="149">
        <f t="shared" si="0"/>
        <v>674.8935897435903</v>
      </c>
      <c r="V21" s="152"/>
      <c r="W21" s="48"/>
    </row>
    <row r="22" spans="1:23" ht="12.75">
      <c r="A22" s="103" t="s">
        <v>163</v>
      </c>
      <c r="B22" s="177"/>
      <c r="C22" s="177" t="s">
        <v>99</v>
      </c>
      <c r="D22" s="177"/>
      <c r="E22" s="177">
        <v>2020</v>
      </c>
      <c r="F22" s="177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57">
        <f t="shared" si="1"/>
        <v>2020</v>
      </c>
      <c r="T22" s="80">
        <f t="shared" si="2"/>
        <v>3244.1700000000037</v>
      </c>
      <c r="U22" s="149">
        <f t="shared" si="0"/>
        <v>415.91923076923126</v>
      </c>
      <c r="V22" s="152"/>
      <c r="W22" s="48"/>
    </row>
    <row r="23" spans="1:23" ht="12.75">
      <c r="A23" s="103" t="s">
        <v>161</v>
      </c>
      <c r="B23" s="177"/>
      <c r="C23" s="177" t="s">
        <v>99</v>
      </c>
      <c r="D23" s="177"/>
      <c r="E23" s="177"/>
      <c r="F23" s="177"/>
      <c r="G23" s="4"/>
      <c r="H23" s="4"/>
      <c r="I23" s="4"/>
      <c r="J23" s="4"/>
      <c r="K23" s="4"/>
      <c r="L23" s="4">
        <v>500</v>
      </c>
      <c r="M23" s="4"/>
      <c r="N23" s="4"/>
      <c r="O23" s="4"/>
      <c r="P23" s="4"/>
      <c r="Q23" s="4"/>
      <c r="R23" s="4"/>
      <c r="S23" s="57">
        <f t="shared" si="1"/>
        <v>500</v>
      </c>
      <c r="T23" s="80">
        <f t="shared" si="2"/>
        <v>2744.1700000000037</v>
      </c>
      <c r="U23" s="149">
        <f t="shared" si="0"/>
        <v>351.8166666666672</v>
      </c>
      <c r="V23" s="152"/>
      <c r="W23" s="48"/>
    </row>
    <row r="24" spans="1:23" ht="12.75">
      <c r="A24" s="103"/>
      <c r="B24" s="177"/>
      <c r="C24" s="177"/>
      <c r="D24" s="177"/>
      <c r="E24" s="177"/>
      <c r="F24" s="177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57">
        <f t="shared" si="1"/>
        <v>0</v>
      </c>
      <c r="T24" s="80">
        <f t="shared" si="2"/>
        <v>2744.1700000000037</v>
      </c>
      <c r="U24" s="149">
        <f t="shared" si="0"/>
        <v>351.8166666666672</v>
      </c>
      <c r="V24" s="152"/>
      <c r="W24" s="48"/>
    </row>
    <row r="25" spans="1:23" ht="12.75">
      <c r="A25" s="103"/>
      <c r="B25" s="4"/>
      <c r="C25" s="177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57">
        <f t="shared" si="1"/>
        <v>0</v>
      </c>
      <c r="T25" s="80">
        <f t="shared" si="2"/>
        <v>2744.1700000000037</v>
      </c>
      <c r="U25" s="149">
        <f t="shared" si="0"/>
        <v>351.8166666666672</v>
      </c>
      <c r="V25" s="152"/>
      <c r="W25" s="48"/>
    </row>
    <row r="26" spans="1:23" ht="12.75">
      <c r="A26" s="103"/>
      <c r="B26" s="4"/>
      <c r="C26" s="177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57">
        <f t="shared" si="1"/>
        <v>0</v>
      </c>
      <c r="T26" s="80">
        <f t="shared" si="2"/>
        <v>2744.1700000000037</v>
      </c>
      <c r="U26" s="149">
        <f t="shared" si="0"/>
        <v>351.8166666666672</v>
      </c>
      <c r="V26" s="152"/>
      <c r="W26" s="48"/>
    </row>
    <row r="27" spans="1:23" ht="12.75">
      <c r="A27" s="10"/>
      <c r="B27" s="4"/>
      <c r="C27" s="177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57">
        <f t="shared" si="1"/>
        <v>0</v>
      </c>
      <c r="T27" s="80">
        <f t="shared" si="2"/>
        <v>2744.1700000000037</v>
      </c>
      <c r="U27" s="149">
        <f t="shared" si="0"/>
        <v>351.8166666666672</v>
      </c>
      <c r="V27" s="152"/>
      <c r="W27" s="48"/>
    </row>
    <row r="28" spans="1:23" ht="12.75">
      <c r="A28" s="10"/>
      <c r="B28" s="4"/>
      <c r="C28" s="177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57">
        <f t="shared" si="1"/>
        <v>0</v>
      </c>
      <c r="T28" s="80">
        <f t="shared" si="2"/>
        <v>2744.1700000000037</v>
      </c>
      <c r="U28" s="149">
        <f t="shared" si="0"/>
        <v>351.8166666666672</v>
      </c>
      <c r="V28" s="152"/>
      <c r="W28" s="48"/>
    </row>
    <row r="29" spans="1:23" ht="12.75">
      <c r="A29" s="10"/>
      <c r="B29" s="4"/>
      <c r="C29" s="177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57">
        <f t="shared" si="1"/>
        <v>0</v>
      </c>
      <c r="T29" s="80">
        <f t="shared" si="2"/>
        <v>2744.1700000000037</v>
      </c>
      <c r="U29" s="149">
        <f t="shared" si="0"/>
        <v>351.8166666666672</v>
      </c>
      <c r="V29" s="152"/>
      <c r="W29" s="48"/>
    </row>
    <row r="30" spans="1:23" ht="12.75">
      <c r="A30" s="10"/>
      <c r="B30" s="4"/>
      <c r="C30" s="177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57">
        <f t="shared" si="1"/>
        <v>0</v>
      </c>
      <c r="T30" s="80">
        <f t="shared" si="2"/>
        <v>2744.1700000000037</v>
      </c>
      <c r="U30" s="149">
        <f t="shared" si="0"/>
        <v>351.8166666666672</v>
      </c>
      <c r="V30" s="152"/>
      <c r="W30" s="48"/>
    </row>
    <row r="31" spans="1:23" ht="12.75">
      <c r="A31" s="10"/>
      <c r="B31" s="4"/>
      <c r="C31" s="177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7">
        <f t="shared" si="1"/>
        <v>0</v>
      </c>
      <c r="T31" s="80">
        <f t="shared" si="2"/>
        <v>2744.1700000000037</v>
      </c>
      <c r="U31" s="149">
        <f t="shared" si="0"/>
        <v>351.8166666666672</v>
      </c>
      <c r="V31" s="152"/>
      <c r="W31" s="48"/>
    </row>
    <row r="32" spans="1:23" ht="12.75">
      <c r="A32" s="10"/>
      <c r="B32" s="4"/>
      <c r="C32" s="177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57">
        <f t="shared" si="1"/>
        <v>0</v>
      </c>
      <c r="T32" s="80">
        <f t="shared" si="2"/>
        <v>2744.1700000000037</v>
      </c>
      <c r="U32" s="149">
        <f t="shared" si="0"/>
        <v>351.8166666666672</v>
      </c>
      <c r="V32" s="152"/>
      <c r="W32" s="48"/>
    </row>
    <row r="33" spans="1:23" ht="12.75">
      <c r="A33" s="10"/>
      <c r="B33" s="4"/>
      <c r="C33" s="177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57">
        <f t="shared" si="1"/>
        <v>0</v>
      </c>
      <c r="T33" s="80">
        <f t="shared" si="2"/>
        <v>2744.1700000000037</v>
      </c>
      <c r="U33" s="149">
        <f t="shared" si="0"/>
        <v>351.8166666666672</v>
      </c>
      <c r="V33" s="152"/>
      <c r="W33" s="48"/>
    </row>
    <row r="34" spans="1:23" ht="12.75">
      <c r="A34" s="10"/>
      <c r="B34" s="4"/>
      <c r="C34" s="177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57">
        <f t="shared" si="1"/>
        <v>0</v>
      </c>
      <c r="T34" s="80">
        <f t="shared" si="2"/>
        <v>2744.1700000000037</v>
      </c>
      <c r="U34" s="149">
        <f t="shared" si="0"/>
        <v>351.8166666666672</v>
      </c>
      <c r="V34" s="152"/>
      <c r="W34" s="48"/>
    </row>
    <row r="35" spans="1:23" ht="12.75">
      <c r="A35" s="10"/>
      <c r="B35" s="4"/>
      <c r="C35" s="177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57">
        <f t="shared" si="1"/>
        <v>0</v>
      </c>
      <c r="T35" s="80">
        <f t="shared" si="2"/>
        <v>2744.1700000000037</v>
      </c>
      <c r="U35" s="149">
        <f t="shared" si="0"/>
        <v>351.8166666666672</v>
      </c>
      <c r="V35" s="152"/>
      <c r="W35" s="48"/>
    </row>
    <row r="36" spans="1:23" ht="12.75">
      <c r="A36" s="10"/>
      <c r="B36" s="4"/>
      <c r="C36" s="177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57">
        <f t="shared" si="1"/>
        <v>0</v>
      </c>
      <c r="T36" s="80">
        <f t="shared" si="2"/>
        <v>2744.1700000000037</v>
      </c>
      <c r="U36" s="149">
        <f t="shared" si="0"/>
        <v>351.8166666666672</v>
      </c>
      <c r="V36" s="152"/>
      <c r="W36" s="48"/>
    </row>
    <row r="37" spans="1:23" ht="12.75">
      <c r="A37" s="10"/>
      <c r="B37" s="4"/>
      <c r="C37" s="177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57">
        <f t="shared" si="1"/>
        <v>0</v>
      </c>
      <c r="T37" s="80">
        <f t="shared" si="2"/>
        <v>2744.1700000000037</v>
      </c>
      <c r="U37" s="149">
        <f t="shared" si="0"/>
        <v>351.8166666666672</v>
      </c>
      <c r="V37" s="152"/>
      <c r="W37" s="48"/>
    </row>
    <row r="38" spans="1:23" ht="12.75">
      <c r="A38" s="10"/>
      <c r="B38" s="4"/>
      <c r="C38" s="177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57">
        <f t="shared" si="1"/>
        <v>0</v>
      </c>
      <c r="T38" s="80">
        <f t="shared" si="2"/>
        <v>2744.1700000000037</v>
      </c>
      <c r="U38" s="149">
        <f t="shared" si="0"/>
        <v>351.8166666666672</v>
      </c>
      <c r="V38" s="152"/>
      <c r="W38" s="48"/>
    </row>
    <row r="39" spans="1:23" ht="12.75">
      <c r="A39" s="10"/>
      <c r="B39" s="4"/>
      <c r="C39" s="177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57">
        <f t="shared" si="1"/>
        <v>0</v>
      </c>
      <c r="T39" s="80">
        <f t="shared" si="2"/>
        <v>2744.1700000000037</v>
      </c>
      <c r="U39" s="149">
        <f t="shared" si="0"/>
        <v>351.8166666666672</v>
      </c>
      <c r="V39" s="152"/>
      <c r="W39" s="48"/>
    </row>
    <row r="40" spans="1:23" ht="12.75">
      <c r="A40" s="10"/>
      <c r="B40" s="4"/>
      <c r="C40" s="177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57">
        <f t="shared" si="1"/>
        <v>0</v>
      </c>
      <c r="T40" s="80">
        <f t="shared" si="2"/>
        <v>2744.1700000000037</v>
      </c>
      <c r="U40" s="149">
        <f t="shared" si="0"/>
        <v>351.8166666666672</v>
      </c>
      <c r="V40" s="152"/>
      <c r="W40" s="48"/>
    </row>
    <row r="41" spans="1:23" ht="12.75">
      <c r="A41" s="10"/>
      <c r="B41" s="4"/>
      <c r="C41" s="177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57">
        <f t="shared" si="1"/>
        <v>0</v>
      </c>
      <c r="T41" s="80">
        <f t="shared" si="2"/>
        <v>2744.1700000000037</v>
      </c>
      <c r="U41" s="149">
        <f t="shared" si="0"/>
        <v>351.8166666666672</v>
      </c>
      <c r="V41" s="152"/>
      <c r="W41" s="48"/>
    </row>
    <row r="42" spans="1:23" ht="12.75">
      <c r="A42" s="10"/>
      <c r="B42" s="4"/>
      <c r="C42" s="177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57">
        <f t="shared" si="1"/>
        <v>0</v>
      </c>
      <c r="T42" s="80">
        <f t="shared" si="2"/>
        <v>2744.1700000000037</v>
      </c>
      <c r="U42" s="149">
        <f t="shared" si="0"/>
        <v>351.8166666666672</v>
      </c>
      <c r="V42" s="152"/>
      <c r="W42" s="48"/>
    </row>
    <row r="43" spans="1:23" ht="12.75">
      <c r="A43" s="3"/>
      <c r="B43" s="4"/>
      <c r="C43" s="177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57">
        <f t="shared" si="1"/>
        <v>0</v>
      </c>
      <c r="T43" s="81">
        <f t="shared" si="2"/>
        <v>2744.1700000000037</v>
      </c>
      <c r="U43" s="149">
        <f t="shared" si="0"/>
        <v>351.8166666666672</v>
      </c>
      <c r="V43" s="152"/>
      <c r="W43" s="48"/>
    </row>
    <row r="44" spans="1:23" ht="13.5" thickBot="1">
      <c r="A44" s="14"/>
      <c r="B44" s="15"/>
      <c r="C44" s="177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57">
        <f t="shared" si="1"/>
        <v>0</v>
      </c>
      <c r="T44" s="81">
        <f t="shared" si="2"/>
        <v>2744.1700000000037</v>
      </c>
      <c r="U44" s="149">
        <f t="shared" si="0"/>
        <v>351.8166666666672</v>
      </c>
      <c r="V44" s="152"/>
      <c r="W44" s="48"/>
    </row>
    <row r="45" spans="1:23" ht="13.5" thickBot="1">
      <c r="A45" s="11" t="s">
        <v>15</v>
      </c>
      <c r="B45" s="12"/>
      <c r="C45" s="13"/>
      <c r="D45" s="13">
        <f aca="true" t="shared" si="5" ref="D45:S45">SUM(D4:D44)</f>
        <v>7196.08</v>
      </c>
      <c r="E45" s="13">
        <f t="shared" si="5"/>
        <v>6020</v>
      </c>
      <c r="F45" s="13">
        <f t="shared" si="5"/>
        <v>0</v>
      </c>
      <c r="G45" s="13">
        <f t="shared" si="5"/>
        <v>375</v>
      </c>
      <c r="H45" s="13">
        <f t="shared" si="5"/>
        <v>0</v>
      </c>
      <c r="I45" s="13">
        <f t="shared" si="5"/>
        <v>480</v>
      </c>
      <c r="J45" s="13">
        <f t="shared" si="5"/>
        <v>0</v>
      </c>
      <c r="K45" s="13">
        <f t="shared" si="5"/>
        <v>37</v>
      </c>
      <c r="L45" s="13">
        <f t="shared" si="5"/>
        <v>500</v>
      </c>
      <c r="M45" s="13">
        <f t="shared" si="5"/>
        <v>0</v>
      </c>
      <c r="N45" s="13">
        <f t="shared" si="5"/>
        <v>0</v>
      </c>
      <c r="O45" s="13">
        <f t="shared" si="5"/>
        <v>392.2</v>
      </c>
      <c r="P45" s="13">
        <f t="shared" si="5"/>
        <v>0</v>
      </c>
      <c r="Q45" s="13">
        <f t="shared" si="5"/>
        <v>0</v>
      </c>
      <c r="R45" s="13">
        <f t="shared" si="5"/>
        <v>0</v>
      </c>
      <c r="S45" s="63">
        <f t="shared" si="5"/>
        <v>15000.28</v>
      </c>
      <c r="T45" s="82">
        <f>T44</f>
        <v>2744.1700000000037</v>
      </c>
      <c r="U45" s="149">
        <f t="shared" si="0"/>
        <v>351.8166666666672</v>
      </c>
      <c r="V45" s="148">
        <f>SUM(V3:V44)</f>
        <v>139776</v>
      </c>
      <c r="W45" s="74"/>
    </row>
    <row r="46" ht="12.75">
      <c r="S46" s="168"/>
    </row>
  </sheetData>
  <sheetProtection/>
  <printOptions/>
  <pageMargins left="0" right="0" top="0" bottom="0" header="0" footer="0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31"/>
  <sheetViews>
    <sheetView tabSelected="1" zoomScalePageLayoutView="0" workbookViewId="0" topLeftCell="A1">
      <selection activeCell="G22" sqref="G22"/>
    </sheetView>
  </sheetViews>
  <sheetFormatPr defaultColWidth="11.421875" defaultRowHeight="12.75"/>
  <cols>
    <col min="1" max="1" width="39.00390625" style="0" bestFit="1" customWidth="1"/>
    <col min="2" max="2" width="11.421875" style="0" customWidth="1"/>
    <col min="3" max="3" width="11.140625" style="0" bestFit="1" customWidth="1"/>
    <col min="4" max="4" width="11.421875" style="0" customWidth="1"/>
    <col min="5" max="5" width="9.8515625" style="0" customWidth="1"/>
    <col min="6" max="6" width="8.421875" style="0" customWidth="1"/>
    <col min="7" max="7" width="8.7109375" style="0" customWidth="1"/>
    <col min="8" max="8" width="8.57421875" style="0" bestFit="1" customWidth="1"/>
    <col min="9" max="9" width="9.00390625" style="0" customWidth="1"/>
    <col min="10" max="10" width="8.140625" style="0" customWidth="1"/>
    <col min="11" max="11" width="4.7109375" style="0" customWidth="1"/>
    <col min="12" max="12" width="5.7109375" style="0" customWidth="1"/>
    <col min="13" max="13" width="7.7109375" style="0" customWidth="1"/>
    <col min="14" max="14" width="8.8515625" style="0" customWidth="1"/>
    <col min="15" max="15" width="8.57421875" style="0" customWidth="1"/>
    <col min="16" max="16" width="4.7109375" style="0" customWidth="1"/>
    <col min="17" max="17" width="5.140625" style="0" customWidth="1"/>
    <col min="18" max="18" width="4.28125" style="0" customWidth="1"/>
    <col min="19" max="19" width="8.7109375" style="19" customWidth="1"/>
    <col min="20" max="20" width="13.421875" style="0" bestFit="1" customWidth="1"/>
    <col min="21" max="21" width="12.140625" style="0" bestFit="1" customWidth="1"/>
    <col min="22" max="22" width="13.28125" style="0" bestFit="1" customWidth="1"/>
    <col min="23" max="23" width="23.00390625" style="0" bestFit="1" customWidth="1"/>
  </cols>
  <sheetData>
    <row r="1" spans="1:23" ht="20.25">
      <c r="A1" s="6" t="s">
        <v>16</v>
      </c>
      <c r="B1" s="7"/>
      <c r="C1" s="7" t="s">
        <v>93</v>
      </c>
      <c r="D1" s="7"/>
      <c r="E1" s="7"/>
      <c r="F1" s="7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64"/>
      <c r="T1" s="44"/>
      <c r="U1" s="45" t="s">
        <v>44</v>
      </c>
      <c r="V1" s="46" t="s">
        <v>68</v>
      </c>
      <c r="W1" s="46" t="s">
        <v>69</v>
      </c>
    </row>
    <row r="2" spans="1:23" ht="21" thickBot="1">
      <c r="A2" s="2" t="s">
        <v>97</v>
      </c>
      <c r="B2" s="2" t="s">
        <v>36</v>
      </c>
      <c r="C2" s="2" t="s">
        <v>41</v>
      </c>
      <c r="D2" s="2" t="s">
        <v>0</v>
      </c>
      <c r="E2" s="2"/>
      <c r="F2" s="2"/>
      <c r="G2" s="2" t="s">
        <v>30</v>
      </c>
      <c r="H2" s="2">
        <v>2013</v>
      </c>
      <c r="I2" s="1"/>
      <c r="J2" s="1"/>
      <c r="K2" s="1"/>
      <c r="L2" s="1"/>
      <c r="M2" s="1"/>
      <c r="N2" s="28" t="s">
        <v>63</v>
      </c>
      <c r="O2" s="28" t="s">
        <v>64</v>
      </c>
      <c r="P2" s="28" t="s">
        <v>75</v>
      </c>
      <c r="Q2" s="28" t="s">
        <v>59</v>
      </c>
      <c r="R2" s="28" t="s">
        <v>61</v>
      </c>
      <c r="S2" s="65"/>
      <c r="T2" s="47" t="s">
        <v>1</v>
      </c>
      <c r="U2" s="48" t="s">
        <v>1</v>
      </c>
      <c r="V2" s="49"/>
      <c r="W2" s="50" t="s">
        <v>54</v>
      </c>
    </row>
    <row r="3" spans="1:23" ht="13.5" thickBot="1">
      <c r="A3" s="9" t="s">
        <v>2</v>
      </c>
      <c r="B3" s="28" t="s">
        <v>3</v>
      </c>
      <c r="C3" s="28" t="s">
        <v>4</v>
      </c>
      <c r="D3" s="28" t="s">
        <v>32</v>
      </c>
      <c r="E3" s="28" t="s">
        <v>6</v>
      </c>
      <c r="F3" s="28" t="s">
        <v>7</v>
      </c>
      <c r="G3" s="28" t="s">
        <v>61</v>
      </c>
      <c r="H3" s="28" t="s">
        <v>9</v>
      </c>
      <c r="I3" s="28" t="s">
        <v>10</v>
      </c>
      <c r="J3" s="28" t="s">
        <v>11</v>
      </c>
      <c r="K3" s="28" t="s">
        <v>18</v>
      </c>
      <c r="L3" s="28" t="s">
        <v>19</v>
      </c>
      <c r="M3" s="28" t="s">
        <v>56</v>
      </c>
      <c r="N3" s="28" t="s">
        <v>57</v>
      </c>
      <c r="O3" s="28" t="s">
        <v>12</v>
      </c>
      <c r="P3" s="28" t="s">
        <v>62</v>
      </c>
      <c r="Q3" s="28" t="s">
        <v>60</v>
      </c>
      <c r="R3" s="28" t="s">
        <v>58</v>
      </c>
      <c r="S3" s="66" t="s">
        <v>13</v>
      </c>
      <c r="T3" s="147">
        <f>SUM(V4:V29)+W3</f>
        <v>2744.1700000000037</v>
      </c>
      <c r="U3" s="149">
        <f>T3/7.8</f>
        <v>351.8166666666672</v>
      </c>
      <c r="V3" s="72">
        <f>PRIMAVERA!$V$30</f>
        <v>139776</v>
      </c>
      <c r="W3" s="72">
        <f>EMBI!T45</f>
        <v>2744.1700000000037</v>
      </c>
    </row>
    <row r="4" spans="1:23" ht="12.75">
      <c r="A4" s="32"/>
      <c r="B4" s="33"/>
      <c r="C4" s="33"/>
      <c r="D4" s="33"/>
      <c r="E4" s="33"/>
      <c r="F4" s="33"/>
      <c r="G4" s="33"/>
      <c r="H4" s="33"/>
      <c r="I4" s="33"/>
      <c r="J4" s="33" t="s">
        <v>14</v>
      </c>
      <c r="K4" s="33"/>
      <c r="L4" s="33"/>
      <c r="M4" s="33"/>
      <c r="N4" s="33"/>
      <c r="O4" s="33" t="s">
        <v>14</v>
      </c>
      <c r="P4" s="33"/>
      <c r="Q4" s="33"/>
      <c r="R4" s="34"/>
      <c r="S4" s="61"/>
      <c r="T4" s="69"/>
      <c r="U4" s="149">
        <f aca="true" t="shared" si="0" ref="U4:U30">T4/7.8</f>
        <v>0</v>
      </c>
      <c r="V4" s="151"/>
      <c r="W4" s="73"/>
    </row>
    <row r="5" spans="1:23" ht="12.75">
      <c r="A5" s="103" t="s">
        <v>145</v>
      </c>
      <c r="B5" s="17">
        <v>26663</v>
      </c>
      <c r="C5" s="163" t="s">
        <v>144</v>
      </c>
      <c r="D5" s="17"/>
      <c r="E5" s="17"/>
      <c r="F5" s="17"/>
      <c r="G5" s="17"/>
      <c r="H5" s="17"/>
      <c r="I5" s="17">
        <v>500</v>
      </c>
      <c r="J5" s="17"/>
      <c r="K5" s="17"/>
      <c r="L5" s="17"/>
      <c r="M5" s="17"/>
      <c r="N5" s="17"/>
      <c r="O5" s="17"/>
      <c r="P5" s="17"/>
      <c r="Q5" s="17"/>
      <c r="R5" s="17"/>
      <c r="S5" s="61">
        <f>SUM(D5:R5)</f>
        <v>500</v>
      </c>
      <c r="T5" s="83">
        <f>(T3-S5)</f>
        <v>2244.1700000000037</v>
      </c>
      <c r="U5" s="149">
        <f t="shared" si="0"/>
        <v>287.71410256410303</v>
      </c>
      <c r="V5" s="152"/>
      <c r="W5" s="48"/>
    </row>
    <row r="6" spans="1:23" ht="12.75">
      <c r="A6" s="103" t="s">
        <v>106</v>
      </c>
      <c r="B6" s="17">
        <v>2432</v>
      </c>
      <c r="C6" s="163" t="s">
        <v>144</v>
      </c>
      <c r="D6" s="17"/>
      <c r="E6" s="17"/>
      <c r="F6" s="17"/>
      <c r="G6" s="17"/>
      <c r="H6" s="17"/>
      <c r="I6" s="17">
        <v>202</v>
      </c>
      <c r="J6" s="17"/>
      <c r="K6" s="17"/>
      <c r="L6" s="17"/>
      <c r="M6" s="17"/>
      <c r="N6" s="17"/>
      <c r="O6" s="17"/>
      <c r="P6" s="17"/>
      <c r="Q6" s="17"/>
      <c r="R6" s="17"/>
      <c r="S6" s="61">
        <f aca="true" t="shared" si="1" ref="S6:S29">SUM(D6:R6)</f>
        <v>202</v>
      </c>
      <c r="T6" s="83">
        <f>(T5-S6)</f>
        <v>2042.1700000000037</v>
      </c>
      <c r="U6" s="149">
        <f t="shared" si="0"/>
        <v>261.8166666666672</v>
      </c>
      <c r="V6" s="152"/>
      <c r="W6" s="48"/>
    </row>
    <row r="7" spans="1:23" ht="12.75">
      <c r="A7" s="103" t="s">
        <v>146</v>
      </c>
      <c r="B7" s="17">
        <v>598012</v>
      </c>
      <c r="C7" s="163" t="s">
        <v>144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>
        <v>71</v>
      </c>
      <c r="P7" s="17"/>
      <c r="Q7" s="17"/>
      <c r="R7" s="17"/>
      <c r="S7" s="61">
        <f t="shared" si="1"/>
        <v>71</v>
      </c>
      <c r="T7" s="83">
        <f aca="true" t="shared" si="2" ref="T7:T29">(T6-S7)</f>
        <v>1971.1700000000037</v>
      </c>
      <c r="U7" s="149">
        <f t="shared" si="0"/>
        <v>252.71410256410306</v>
      </c>
      <c r="V7" s="152"/>
      <c r="W7" s="48"/>
    </row>
    <row r="8" spans="1:23" ht="12.75">
      <c r="A8" s="103" t="s">
        <v>147</v>
      </c>
      <c r="B8" s="17">
        <v>525832</v>
      </c>
      <c r="C8" s="163" t="s">
        <v>144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>
        <v>34</v>
      </c>
      <c r="P8" s="17"/>
      <c r="Q8" s="17"/>
      <c r="R8" s="17"/>
      <c r="S8" s="61">
        <f t="shared" si="1"/>
        <v>34</v>
      </c>
      <c r="T8" s="83">
        <f t="shared" si="2"/>
        <v>1937.1700000000037</v>
      </c>
      <c r="U8" s="149">
        <f t="shared" si="0"/>
        <v>248.3551282051287</v>
      </c>
      <c r="V8" s="152"/>
      <c r="W8" s="48"/>
    </row>
    <row r="9" spans="1:23" ht="12.75">
      <c r="A9" s="103" t="s">
        <v>148</v>
      </c>
      <c r="B9" s="17">
        <v>196414</v>
      </c>
      <c r="C9" s="163" t="s">
        <v>144</v>
      </c>
      <c r="D9" s="17">
        <v>264.52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61">
        <f t="shared" si="1"/>
        <v>264.52</v>
      </c>
      <c r="T9" s="83">
        <f t="shared" si="2"/>
        <v>1672.6500000000037</v>
      </c>
      <c r="U9" s="149">
        <f t="shared" si="0"/>
        <v>214.44230769230816</v>
      </c>
      <c r="V9" s="152"/>
      <c r="W9" s="48"/>
    </row>
    <row r="10" spans="1:23" ht="12.75">
      <c r="A10" s="103" t="s">
        <v>149</v>
      </c>
      <c r="B10" s="17">
        <v>835483</v>
      </c>
      <c r="C10" s="163" t="s">
        <v>144</v>
      </c>
      <c r="D10" s="17">
        <v>83.2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61">
        <f t="shared" si="1"/>
        <v>83.2</v>
      </c>
      <c r="T10" s="83">
        <f t="shared" si="2"/>
        <v>1589.4500000000037</v>
      </c>
      <c r="U10" s="149">
        <f t="shared" si="0"/>
        <v>203.7756410256415</v>
      </c>
      <c r="V10" s="152"/>
      <c r="W10" s="48"/>
    </row>
    <row r="11" spans="1:23" ht="12.75">
      <c r="A11" s="10" t="s">
        <v>104</v>
      </c>
      <c r="B11" s="17">
        <v>155284</v>
      </c>
      <c r="C11" s="163" t="s">
        <v>144</v>
      </c>
      <c r="D11" s="17">
        <v>1425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61">
        <f t="shared" si="1"/>
        <v>1425</v>
      </c>
      <c r="T11" s="83">
        <f t="shared" si="2"/>
        <v>164.45000000000368</v>
      </c>
      <c r="U11" s="149">
        <f t="shared" si="0"/>
        <v>21.083333333333805</v>
      </c>
      <c r="V11" s="152"/>
      <c r="W11" s="48"/>
    </row>
    <row r="12" spans="1:23" ht="12.75">
      <c r="A12" s="10" t="s">
        <v>150</v>
      </c>
      <c r="B12" s="17">
        <v>507</v>
      </c>
      <c r="C12" s="163" t="s">
        <v>144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>
        <v>32</v>
      </c>
      <c r="P12" s="17"/>
      <c r="Q12" s="17"/>
      <c r="R12" s="17"/>
      <c r="S12" s="61">
        <f t="shared" si="1"/>
        <v>32</v>
      </c>
      <c r="T12" s="83">
        <f t="shared" si="2"/>
        <v>132.45000000000368</v>
      </c>
      <c r="U12" s="149">
        <f t="shared" si="0"/>
        <v>16.980769230769702</v>
      </c>
      <c r="V12" s="152"/>
      <c r="W12" s="48"/>
    </row>
    <row r="13" spans="1:23" ht="12.75">
      <c r="A13" s="10" t="s">
        <v>116</v>
      </c>
      <c r="B13" s="17">
        <v>506</v>
      </c>
      <c r="C13" s="163" t="s">
        <v>144</v>
      </c>
      <c r="D13" s="17"/>
      <c r="E13" s="17">
        <v>200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61">
        <f t="shared" si="1"/>
        <v>200</v>
      </c>
      <c r="T13" s="83">
        <f t="shared" si="2"/>
        <v>-67.54999999999632</v>
      </c>
      <c r="U13" s="149">
        <f t="shared" si="0"/>
        <v>-8.660256410255938</v>
      </c>
      <c r="V13" s="152"/>
      <c r="W13" s="48"/>
    </row>
    <row r="14" spans="1:23" ht="12.75">
      <c r="A14" s="10" t="s">
        <v>151</v>
      </c>
      <c r="B14" s="17">
        <v>8315873</v>
      </c>
      <c r="C14" s="163" t="s">
        <v>144</v>
      </c>
      <c r="D14" s="17"/>
      <c r="E14" s="17"/>
      <c r="F14" s="17"/>
      <c r="G14" s="17"/>
      <c r="H14" s="17"/>
      <c r="I14" s="17"/>
      <c r="J14" s="17"/>
      <c r="K14" s="17">
        <v>43</v>
      </c>
      <c r="L14" s="17"/>
      <c r="M14" s="17"/>
      <c r="N14" s="17"/>
      <c r="O14" s="17"/>
      <c r="P14" s="17"/>
      <c r="Q14" s="17"/>
      <c r="R14" s="17"/>
      <c r="S14" s="61">
        <f t="shared" si="1"/>
        <v>43</v>
      </c>
      <c r="T14" s="83">
        <f t="shared" si="2"/>
        <v>-110.54999999999632</v>
      </c>
      <c r="U14" s="149">
        <f t="shared" si="0"/>
        <v>-14.17307692307645</v>
      </c>
      <c r="V14" s="152"/>
      <c r="W14" s="48"/>
    </row>
    <row r="15" spans="1:23" ht="12.75">
      <c r="A15" s="10" t="s">
        <v>152</v>
      </c>
      <c r="B15" s="17">
        <v>2824</v>
      </c>
      <c r="C15" s="163" t="s">
        <v>144</v>
      </c>
      <c r="D15" s="17">
        <v>145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61">
        <f t="shared" si="1"/>
        <v>145</v>
      </c>
      <c r="T15" s="83">
        <f t="shared" si="2"/>
        <v>-255.54999999999632</v>
      </c>
      <c r="U15" s="149">
        <f t="shared" si="0"/>
        <v>-32.76282051282004</v>
      </c>
      <c r="V15" s="152"/>
      <c r="W15" s="48"/>
    </row>
    <row r="16" spans="1:23" ht="12.75">
      <c r="A16" s="10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61">
        <f t="shared" si="1"/>
        <v>0</v>
      </c>
      <c r="T16" s="83">
        <f t="shared" si="2"/>
        <v>-255.54999999999632</v>
      </c>
      <c r="U16" s="149">
        <f t="shared" si="0"/>
        <v>-32.76282051282004</v>
      </c>
      <c r="V16" s="152"/>
      <c r="W16" s="48"/>
    </row>
    <row r="17" spans="1:23" ht="12.75">
      <c r="A17" s="10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61">
        <f t="shared" si="1"/>
        <v>0</v>
      </c>
      <c r="T17" s="83">
        <f t="shared" si="2"/>
        <v>-255.54999999999632</v>
      </c>
      <c r="U17" s="149">
        <f t="shared" si="0"/>
        <v>-32.76282051282004</v>
      </c>
      <c r="V17" s="152"/>
      <c r="W17" s="48"/>
    </row>
    <row r="18" spans="1:23" ht="12.75">
      <c r="A18" s="10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61">
        <f t="shared" si="1"/>
        <v>0</v>
      </c>
      <c r="T18" s="83">
        <f t="shared" si="2"/>
        <v>-255.54999999999632</v>
      </c>
      <c r="U18" s="149">
        <f t="shared" si="0"/>
        <v>-32.76282051282004</v>
      </c>
      <c r="V18" s="152"/>
      <c r="W18" s="48"/>
    </row>
    <row r="19" spans="1:23" ht="12.75">
      <c r="A19" s="1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61">
        <f t="shared" si="1"/>
        <v>0</v>
      </c>
      <c r="T19" s="83">
        <f t="shared" si="2"/>
        <v>-255.54999999999632</v>
      </c>
      <c r="U19" s="149">
        <f t="shared" si="0"/>
        <v>-32.76282051282004</v>
      </c>
      <c r="V19" s="152"/>
      <c r="W19" s="48"/>
    </row>
    <row r="20" spans="1:23" ht="12.75">
      <c r="A20" s="10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61">
        <f t="shared" si="1"/>
        <v>0</v>
      </c>
      <c r="T20" s="83">
        <f t="shared" si="2"/>
        <v>-255.54999999999632</v>
      </c>
      <c r="U20" s="149">
        <f t="shared" si="0"/>
        <v>-32.76282051282004</v>
      </c>
      <c r="V20" s="152"/>
      <c r="W20" s="48"/>
    </row>
    <row r="21" spans="1:27" ht="12.75">
      <c r="A21" s="10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61">
        <f t="shared" si="1"/>
        <v>0</v>
      </c>
      <c r="T21" s="83">
        <f t="shared" si="2"/>
        <v>-255.54999999999632</v>
      </c>
      <c r="U21" s="149">
        <f t="shared" si="0"/>
        <v>-32.76282051282004</v>
      </c>
      <c r="V21" s="152"/>
      <c r="W21" s="48"/>
      <c r="X21" s="5"/>
      <c r="Y21" s="5"/>
      <c r="Z21" s="5"/>
      <c r="AA21" s="5"/>
    </row>
    <row r="22" spans="1:27" ht="12.75">
      <c r="A22" s="10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61">
        <f t="shared" si="1"/>
        <v>0</v>
      </c>
      <c r="T22" s="83">
        <f t="shared" si="2"/>
        <v>-255.54999999999632</v>
      </c>
      <c r="U22" s="149">
        <f t="shared" si="0"/>
        <v>-32.76282051282004</v>
      </c>
      <c r="V22" s="152"/>
      <c r="W22" s="48"/>
      <c r="X22" s="5"/>
      <c r="Y22" s="5"/>
      <c r="Z22" s="5"/>
      <c r="AA22" s="5"/>
    </row>
    <row r="23" spans="1:27" ht="12.75">
      <c r="A23" s="10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61">
        <f t="shared" si="1"/>
        <v>0</v>
      </c>
      <c r="T23" s="83">
        <f t="shared" si="2"/>
        <v>-255.54999999999632</v>
      </c>
      <c r="U23" s="149">
        <f t="shared" si="0"/>
        <v>-32.76282051282004</v>
      </c>
      <c r="V23" s="152"/>
      <c r="W23" s="48"/>
      <c r="X23" s="5"/>
      <c r="Y23" s="5"/>
      <c r="Z23" s="5"/>
      <c r="AA23" s="5"/>
    </row>
    <row r="24" spans="1:27" ht="12.75">
      <c r="A24" s="10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61">
        <f t="shared" si="1"/>
        <v>0</v>
      </c>
      <c r="T24" s="83">
        <f t="shared" si="2"/>
        <v>-255.54999999999632</v>
      </c>
      <c r="U24" s="149">
        <f t="shared" si="0"/>
        <v>-32.76282051282004</v>
      </c>
      <c r="V24" s="152"/>
      <c r="W24" s="48"/>
      <c r="X24" s="5"/>
      <c r="Y24" s="25"/>
      <c r="Z24" s="25"/>
      <c r="AA24" s="5"/>
    </row>
    <row r="25" spans="1:27" ht="12.75">
      <c r="A25" s="10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61">
        <f t="shared" si="1"/>
        <v>0</v>
      </c>
      <c r="T25" s="83">
        <f t="shared" si="2"/>
        <v>-255.54999999999632</v>
      </c>
      <c r="U25" s="149">
        <f t="shared" si="0"/>
        <v>-32.76282051282004</v>
      </c>
      <c r="V25" s="152"/>
      <c r="W25" s="48"/>
      <c r="X25" s="26"/>
      <c r="Y25" s="27"/>
      <c r="Z25" s="27"/>
      <c r="AA25" s="5"/>
    </row>
    <row r="26" spans="1:27" ht="12.75">
      <c r="A26" s="3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61">
        <f t="shared" si="1"/>
        <v>0</v>
      </c>
      <c r="T26" s="83">
        <f t="shared" si="2"/>
        <v>-255.54999999999632</v>
      </c>
      <c r="U26" s="149">
        <f t="shared" si="0"/>
        <v>-32.76282051282004</v>
      </c>
      <c r="V26" s="152"/>
      <c r="W26" s="48"/>
      <c r="X26" s="27"/>
      <c r="Y26" s="27"/>
      <c r="Z26" s="27"/>
      <c r="AA26" s="5"/>
    </row>
    <row r="27" spans="1:27" ht="12.75">
      <c r="A27" s="3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61">
        <f t="shared" si="1"/>
        <v>0</v>
      </c>
      <c r="T27" s="83">
        <f t="shared" si="2"/>
        <v>-255.54999999999632</v>
      </c>
      <c r="U27" s="149">
        <f t="shared" si="0"/>
        <v>-32.76282051282004</v>
      </c>
      <c r="V27" s="152"/>
      <c r="W27" s="48"/>
      <c r="X27" s="27"/>
      <c r="Y27" s="27"/>
      <c r="Z27" s="27"/>
      <c r="AA27" s="5"/>
    </row>
    <row r="28" spans="1:27" ht="12.75">
      <c r="A28" s="3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61">
        <f t="shared" si="1"/>
        <v>0</v>
      </c>
      <c r="T28" s="83">
        <f t="shared" si="2"/>
        <v>-255.54999999999632</v>
      </c>
      <c r="U28" s="149">
        <f t="shared" si="0"/>
        <v>-32.76282051282004</v>
      </c>
      <c r="V28" s="152"/>
      <c r="W28" s="48"/>
      <c r="X28" s="27"/>
      <c r="Y28" s="27"/>
      <c r="Z28" s="27"/>
      <c r="AA28" s="5"/>
    </row>
    <row r="29" spans="1:27" ht="13.5" thickBot="1">
      <c r="A29" s="14"/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61">
        <f t="shared" si="1"/>
        <v>0</v>
      </c>
      <c r="T29" s="83">
        <f t="shared" si="2"/>
        <v>-255.54999999999632</v>
      </c>
      <c r="U29" s="149">
        <f t="shared" si="0"/>
        <v>-32.76282051282004</v>
      </c>
      <c r="V29" s="152"/>
      <c r="W29" s="48"/>
      <c r="X29" s="27"/>
      <c r="Y29" s="27"/>
      <c r="Z29" s="27"/>
      <c r="AA29" s="5"/>
    </row>
    <row r="30" spans="1:27" ht="13.5" thickBot="1">
      <c r="A30" s="11" t="s">
        <v>15</v>
      </c>
      <c r="B30" s="22"/>
      <c r="C30" s="18"/>
      <c r="D30" s="18">
        <f>SUM(D4:D29)</f>
        <v>1917.72</v>
      </c>
      <c r="E30" s="18">
        <f aca="true" t="shared" si="3" ref="E30:S30">SUM(E4:E29)</f>
        <v>200</v>
      </c>
      <c r="F30" s="18">
        <f t="shared" si="3"/>
        <v>0</v>
      </c>
      <c r="G30" s="18">
        <f t="shared" si="3"/>
        <v>0</v>
      </c>
      <c r="H30" s="18">
        <f t="shared" si="3"/>
        <v>0</v>
      </c>
      <c r="I30" s="18">
        <f t="shared" si="3"/>
        <v>702</v>
      </c>
      <c r="J30" s="18">
        <f>SUM(J4:J29)</f>
        <v>0</v>
      </c>
      <c r="K30" s="18">
        <f>SUM(K4:K29)</f>
        <v>43</v>
      </c>
      <c r="L30" s="18">
        <f>SUM(L4:L29)</f>
        <v>0</v>
      </c>
      <c r="M30" s="18">
        <f>SUM(M4:M29)</f>
        <v>0</v>
      </c>
      <c r="N30" s="18">
        <f>SUM(N4:N29)</f>
        <v>0</v>
      </c>
      <c r="O30" s="18">
        <f t="shared" si="3"/>
        <v>137</v>
      </c>
      <c r="P30" s="18">
        <f t="shared" si="3"/>
        <v>0</v>
      </c>
      <c r="Q30" s="18">
        <f t="shared" si="3"/>
        <v>0</v>
      </c>
      <c r="R30" s="18">
        <f t="shared" si="3"/>
        <v>0</v>
      </c>
      <c r="S30" s="62">
        <f t="shared" si="3"/>
        <v>2999.7200000000003</v>
      </c>
      <c r="T30" s="67">
        <f>T29</f>
        <v>-255.54999999999632</v>
      </c>
      <c r="U30" s="149">
        <f t="shared" si="0"/>
        <v>-32.76282051282004</v>
      </c>
      <c r="V30" s="148">
        <f>SUM(V3:V29)</f>
        <v>139776</v>
      </c>
      <c r="W30" s="74"/>
      <c r="X30" s="27"/>
      <c r="Y30" s="27"/>
      <c r="Z30" s="27"/>
      <c r="AA30" s="5"/>
    </row>
    <row r="31" spans="19:27" ht="12.75">
      <c r="S31" s="168"/>
      <c r="U31" s="5"/>
      <c r="V31" s="5"/>
      <c r="W31" s="5"/>
      <c r="X31" s="5"/>
      <c r="Y31" s="5"/>
      <c r="Z31" s="5"/>
      <c r="AA31" s="5"/>
    </row>
  </sheetData>
  <sheetProtection/>
  <printOptions/>
  <pageMargins left="0" right="0" top="0" bottom="0" header="0" footer="0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33"/>
  <sheetViews>
    <sheetView zoomScale="90" zoomScaleNormal="90" zoomScalePageLayoutView="0" workbookViewId="0" topLeftCell="E1">
      <selection activeCell="W4" sqref="W4"/>
    </sheetView>
  </sheetViews>
  <sheetFormatPr defaultColWidth="11.421875" defaultRowHeight="12.75"/>
  <cols>
    <col min="1" max="1" width="37.28125" style="0" bestFit="1" customWidth="1"/>
    <col min="2" max="2" width="10.8515625" style="0" bestFit="1" customWidth="1"/>
    <col min="3" max="3" width="11.421875" style="0" bestFit="1" customWidth="1"/>
    <col min="4" max="4" width="13.140625" style="0" bestFit="1" customWidth="1"/>
    <col min="5" max="19" width="9.140625" style="0" customWidth="1"/>
    <col min="20" max="20" width="12.140625" style="0" bestFit="1" customWidth="1"/>
    <col min="21" max="21" width="11.7109375" style="0" bestFit="1" customWidth="1"/>
    <col min="22" max="22" width="13.28125" style="0" bestFit="1" customWidth="1"/>
    <col min="23" max="23" width="23.00390625" style="0" bestFit="1" customWidth="1"/>
  </cols>
  <sheetData>
    <row r="1" spans="1:23" ht="20.25">
      <c r="A1" s="6" t="s">
        <v>16</v>
      </c>
      <c r="B1" s="7"/>
      <c r="C1" s="7"/>
      <c r="D1" s="7" t="s">
        <v>85</v>
      </c>
      <c r="E1" s="7"/>
      <c r="F1" s="7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59"/>
      <c r="T1" s="44"/>
      <c r="U1" s="45" t="s">
        <v>44</v>
      </c>
      <c r="V1" s="46" t="s">
        <v>68</v>
      </c>
      <c r="W1" s="46" t="s">
        <v>69</v>
      </c>
    </row>
    <row r="2" spans="1:23" ht="21" thickBot="1">
      <c r="A2" s="2" t="s">
        <v>82</v>
      </c>
      <c r="B2" s="2" t="s">
        <v>36</v>
      </c>
      <c r="C2" s="2" t="s">
        <v>40</v>
      </c>
      <c r="D2" s="2" t="s">
        <v>0</v>
      </c>
      <c r="E2" s="2"/>
      <c r="F2" s="2"/>
      <c r="G2" s="2" t="s">
        <v>30</v>
      </c>
      <c r="H2" s="2">
        <v>2012</v>
      </c>
      <c r="I2" s="1"/>
      <c r="J2" s="1"/>
      <c r="K2" s="1"/>
      <c r="L2" s="1"/>
      <c r="M2" s="1"/>
      <c r="N2" s="28" t="s">
        <v>63</v>
      </c>
      <c r="O2" s="28" t="s">
        <v>64</v>
      </c>
      <c r="P2" s="28" t="s">
        <v>75</v>
      </c>
      <c r="Q2" s="28" t="s">
        <v>59</v>
      </c>
      <c r="R2" s="28" t="s">
        <v>61</v>
      </c>
      <c r="S2" s="60"/>
      <c r="T2" s="47" t="s">
        <v>1</v>
      </c>
      <c r="U2" s="48" t="s">
        <v>1</v>
      </c>
      <c r="V2" s="49"/>
      <c r="W2" s="50" t="s">
        <v>54</v>
      </c>
    </row>
    <row r="3" spans="1:23" ht="13.5" thickBot="1">
      <c r="A3" s="9" t="s">
        <v>2</v>
      </c>
      <c r="B3" s="1"/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18</v>
      </c>
      <c r="L3" s="1" t="s">
        <v>19</v>
      </c>
      <c r="M3" s="28" t="s">
        <v>56</v>
      </c>
      <c r="N3" s="28" t="s">
        <v>57</v>
      </c>
      <c r="O3" s="28" t="s">
        <v>12</v>
      </c>
      <c r="P3" s="28" t="s">
        <v>62</v>
      </c>
      <c r="Q3" s="28" t="s">
        <v>60</v>
      </c>
      <c r="R3" s="28" t="s">
        <v>58</v>
      </c>
      <c r="S3" s="56" t="s">
        <v>13</v>
      </c>
      <c r="T3" s="147">
        <f>SUM(V4:V31)+W3</f>
        <v>2744.1700000000037</v>
      </c>
      <c r="U3" s="149">
        <f>T3/7.73</f>
        <v>355.00258732212205</v>
      </c>
      <c r="V3" s="72">
        <f>' GENERAL CLINICAS'!$V$40</f>
        <v>139776</v>
      </c>
      <c r="W3" s="72">
        <f>EMBI!T45</f>
        <v>2744.1700000000037</v>
      </c>
    </row>
    <row r="4" spans="1:23" ht="12.75">
      <c r="A4" s="32"/>
      <c r="B4" s="33"/>
      <c r="C4" s="33"/>
      <c r="D4" s="33"/>
      <c r="E4" s="33"/>
      <c r="F4" s="33"/>
      <c r="G4" s="33"/>
      <c r="H4" s="33"/>
      <c r="I4" s="33"/>
      <c r="J4" s="33" t="s">
        <v>14</v>
      </c>
      <c r="K4" s="33"/>
      <c r="L4" s="33"/>
      <c r="M4" s="33"/>
      <c r="N4" s="33"/>
      <c r="O4" s="33" t="s">
        <v>14</v>
      </c>
      <c r="P4" s="33"/>
      <c r="Q4" s="33"/>
      <c r="R4" s="34"/>
      <c r="S4" s="57"/>
      <c r="T4" s="69"/>
      <c r="U4" s="149">
        <f aca="true" t="shared" si="0" ref="U4:U32">T4/7.73</f>
        <v>0</v>
      </c>
      <c r="V4" s="151"/>
      <c r="W4" s="73"/>
    </row>
    <row r="5" spans="1:23" ht="12.75">
      <c r="A5" s="10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57">
        <f>SUM(D5:R5)</f>
        <v>0</v>
      </c>
      <c r="T5" s="69">
        <f>(T3-S5)</f>
        <v>2744.1700000000037</v>
      </c>
      <c r="U5" s="149">
        <f t="shared" si="0"/>
        <v>355.00258732212205</v>
      </c>
      <c r="V5" s="152"/>
      <c r="W5" s="48"/>
    </row>
    <row r="6" spans="1:23" ht="12.75">
      <c r="A6" s="10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57">
        <f aca="true" t="shared" si="1" ref="S6:S31">SUM(D6:R6)</f>
        <v>0</v>
      </c>
      <c r="T6" s="69">
        <f>(T5-S6)</f>
        <v>2744.1700000000037</v>
      </c>
      <c r="U6" s="149">
        <f t="shared" si="0"/>
        <v>355.00258732212205</v>
      </c>
      <c r="V6" s="152"/>
      <c r="W6" s="48"/>
    </row>
    <row r="7" spans="1:23" ht="12.75">
      <c r="A7" s="10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57">
        <f t="shared" si="1"/>
        <v>0</v>
      </c>
      <c r="T7" s="69">
        <f aca="true" t="shared" si="2" ref="T7:T31">(T6-S7)</f>
        <v>2744.1700000000037</v>
      </c>
      <c r="U7" s="149">
        <f t="shared" si="0"/>
        <v>355.00258732212205</v>
      </c>
      <c r="V7" s="152"/>
      <c r="W7" s="48"/>
    </row>
    <row r="8" spans="1:23" ht="12.75">
      <c r="A8" s="10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57">
        <f t="shared" si="1"/>
        <v>0</v>
      </c>
      <c r="T8" s="69">
        <f t="shared" si="2"/>
        <v>2744.1700000000037</v>
      </c>
      <c r="U8" s="149">
        <f t="shared" si="0"/>
        <v>355.00258732212205</v>
      </c>
      <c r="V8" s="152"/>
      <c r="W8" s="48"/>
    </row>
    <row r="9" spans="1:23" ht="12.75">
      <c r="A9" s="10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57">
        <f t="shared" si="1"/>
        <v>0</v>
      </c>
      <c r="T9" s="69">
        <f t="shared" si="2"/>
        <v>2744.1700000000037</v>
      </c>
      <c r="U9" s="149">
        <f t="shared" si="0"/>
        <v>355.00258732212205</v>
      </c>
      <c r="V9" s="152"/>
      <c r="W9" s="48"/>
    </row>
    <row r="10" spans="1:23" ht="12.75">
      <c r="A10" s="10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57">
        <f t="shared" si="1"/>
        <v>0</v>
      </c>
      <c r="T10" s="69">
        <f t="shared" si="2"/>
        <v>2744.1700000000037</v>
      </c>
      <c r="U10" s="149">
        <f t="shared" si="0"/>
        <v>355.00258732212205</v>
      </c>
      <c r="V10" s="152"/>
      <c r="W10" s="48"/>
    </row>
    <row r="11" spans="1:23" ht="12.75">
      <c r="A11" s="10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57">
        <f t="shared" si="1"/>
        <v>0</v>
      </c>
      <c r="T11" s="69">
        <f t="shared" si="2"/>
        <v>2744.1700000000037</v>
      </c>
      <c r="U11" s="149">
        <f t="shared" si="0"/>
        <v>355.00258732212205</v>
      </c>
      <c r="V11" s="152"/>
      <c r="W11" s="48"/>
    </row>
    <row r="12" spans="1:23" ht="12.75">
      <c r="A12" s="10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57">
        <f t="shared" si="1"/>
        <v>0</v>
      </c>
      <c r="T12" s="69">
        <f t="shared" si="2"/>
        <v>2744.1700000000037</v>
      </c>
      <c r="U12" s="149">
        <f t="shared" si="0"/>
        <v>355.00258732212205</v>
      </c>
      <c r="V12" s="152"/>
      <c r="W12" s="48"/>
    </row>
    <row r="13" spans="1:23" ht="12.75">
      <c r="A13" s="10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57">
        <f t="shared" si="1"/>
        <v>0</v>
      </c>
      <c r="T13" s="69">
        <f t="shared" si="2"/>
        <v>2744.1700000000037</v>
      </c>
      <c r="U13" s="149">
        <f t="shared" si="0"/>
        <v>355.00258732212205</v>
      </c>
      <c r="V13" s="152"/>
      <c r="W13" s="48"/>
    </row>
    <row r="14" spans="1:23" ht="12.75">
      <c r="A14" s="10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57">
        <f t="shared" si="1"/>
        <v>0</v>
      </c>
      <c r="T14" s="69">
        <f t="shared" si="2"/>
        <v>2744.1700000000037</v>
      </c>
      <c r="U14" s="149">
        <f t="shared" si="0"/>
        <v>355.00258732212205</v>
      </c>
      <c r="V14" s="152"/>
      <c r="W14" s="48"/>
    </row>
    <row r="15" spans="1:23" ht="12.75">
      <c r="A15" s="10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57">
        <f t="shared" si="1"/>
        <v>0</v>
      </c>
      <c r="T15" s="69">
        <f t="shared" si="2"/>
        <v>2744.1700000000037</v>
      </c>
      <c r="U15" s="149">
        <f t="shared" si="0"/>
        <v>355.00258732212205</v>
      </c>
      <c r="V15" s="152"/>
      <c r="W15" s="48"/>
    </row>
    <row r="16" spans="1:23" ht="12.75">
      <c r="A16" s="10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57">
        <f t="shared" si="1"/>
        <v>0</v>
      </c>
      <c r="T16" s="69">
        <f t="shared" si="2"/>
        <v>2744.1700000000037</v>
      </c>
      <c r="U16" s="149">
        <f t="shared" si="0"/>
        <v>355.00258732212205</v>
      </c>
      <c r="V16" s="152"/>
      <c r="W16" s="48"/>
    </row>
    <row r="17" spans="1:23" ht="12.75">
      <c r="A17" s="10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57">
        <f t="shared" si="1"/>
        <v>0</v>
      </c>
      <c r="T17" s="69">
        <f t="shared" si="2"/>
        <v>2744.1700000000037</v>
      </c>
      <c r="U17" s="149">
        <f t="shared" si="0"/>
        <v>355.00258732212205</v>
      </c>
      <c r="V17" s="152"/>
      <c r="W17" s="48"/>
    </row>
    <row r="18" spans="1:23" ht="12.75">
      <c r="A18" s="10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57">
        <f t="shared" si="1"/>
        <v>0</v>
      </c>
      <c r="T18" s="69">
        <f t="shared" si="2"/>
        <v>2744.1700000000037</v>
      </c>
      <c r="U18" s="149">
        <f t="shared" si="0"/>
        <v>355.00258732212205</v>
      </c>
      <c r="V18" s="152"/>
      <c r="W18" s="48"/>
    </row>
    <row r="19" spans="1:23" ht="12.75">
      <c r="A19" s="10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57">
        <f t="shared" si="1"/>
        <v>0</v>
      </c>
      <c r="T19" s="69">
        <f t="shared" si="2"/>
        <v>2744.1700000000037</v>
      </c>
      <c r="U19" s="149">
        <f t="shared" si="0"/>
        <v>355.00258732212205</v>
      </c>
      <c r="V19" s="152"/>
      <c r="W19" s="48"/>
    </row>
    <row r="20" spans="1:23" ht="12.75">
      <c r="A20" s="10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57">
        <f t="shared" si="1"/>
        <v>0</v>
      </c>
      <c r="T20" s="69">
        <f t="shared" si="2"/>
        <v>2744.1700000000037</v>
      </c>
      <c r="U20" s="149">
        <f t="shared" si="0"/>
        <v>355.00258732212205</v>
      </c>
      <c r="V20" s="152"/>
      <c r="W20" s="48"/>
    </row>
    <row r="21" spans="1:23" ht="12.75">
      <c r="A21" s="10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57">
        <f t="shared" si="1"/>
        <v>0</v>
      </c>
      <c r="T21" s="69">
        <f t="shared" si="2"/>
        <v>2744.1700000000037</v>
      </c>
      <c r="U21" s="149">
        <f t="shared" si="0"/>
        <v>355.00258732212205</v>
      </c>
      <c r="V21" s="152"/>
      <c r="W21" s="48"/>
    </row>
    <row r="22" spans="1:23" ht="12.75">
      <c r="A22" s="10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57">
        <f t="shared" si="1"/>
        <v>0</v>
      </c>
      <c r="T22" s="69">
        <f t="shared" si="2"/>
        <v>2744.1700000000037</v>
      </c>
      <c r="U22" s="149">
        <f t="shared" si="0"/>
        <v>355.00258732212205</v>
      </c>
      <c r="V22" s="152"/>
      <c r="W22" s="48"/>
    </row>
    <row r="23" spans="1:23" ht="12.75">
      <c r="A23" s="10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57">
        <f t="shared" si="1"/>
        <v>0</v>
      </c>
      <c r="T23" s="69">
        <f t="shared" si="2"/>
        <v>2744.1700000000037</v>
      </c>
      <c r="U23" s="149">
        <f t="shared" si="0"/>
        <v>355.00258732212205</v>
      </c>
      <c r="V23" s="152"/>
      <c r="W23" s="48"/>
    </row>
    <row r="24" spans="1:23" ht="12.75">
      <c r="A24" s="10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57">
        <f t="shared" si="1"/>
        <v>0</v>
      </c>
      <c r="T24" s="69">
        <f t="shared" si="2"/>
        <v>2744.1700000000037</v>
      </c>
      <c r="U24" s="149">
        <f t="shared" si="0"/>
        <v>355.00258732212205</v>
      </c>
      <c r="V24" s="152"/>
      <c r="W24" s="48"/>
    </row>
    <row r="25" spans="1:23" ht="12.75">
      <c r="A25" s="10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57">
        <f t="shared" si="1"/>
        <v>0</v>
      </c>
      <c r="T25" s="69">
        <f t="shared" si="2"/>
        <v>2744.1700000000037</v>
      </c>
      <c r="U25" s="149">
        <f t="shared" si="0"/>
        <v>355.00258732212205</v>
      </c>
      <c r="V25" s="152"/>
      <c r="W25" s="48"/>
    </row>
    <row r="26" spans="1:23" ht="12.75">
      <c r="A26" s="169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57">
        <f>SUM(D26:R26)</f>
        <v>0</v>
      </c>
      <c r="T26" s="69">
        <f>(T25-S26)</f>
        <v>2744.1700000000037</v>
      </c>
      <c r="U26" s="149">
        <f t="shared" si="0"/>
        <v>355.00258732212205</v>
      </c>
      <c r="V26" s="152"/>
      <c r="W26" s="48"/>
    </row>
    <row r="27" spans="1:23" ht="12.75">
      <c r="A27" s="169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57">
        <f>SUM(D27:R27)</f>
        <v>0</v>
      </c>
      <c r="T27" s="69">
        <f>(T26-S27)</f>
        <v>2744.1700000000037</v>
      </c>
      <c r="U27" s="149">
        <f t="shared" si="0"/>
        <v>355.00258732212205</v>
      </c>
      <c r="V27" s="152"/>
      <c r="W27" s="48"/>
    </row>
    <row r="28" spans="1:23" ht="12.7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57">
        <f>SUM(D28:R28)</f>
        <v>0</v>
      </c>
      <c r="T28" s="69">
        <f>(T27-S28)</f>
        <v>2744.1700000000037</v>
      </c>
      <c r="U28" s="149">
        <f t="shared" si="0"/>
        <v>355.00258732212205</v>
      </c>
      <c r="V28" s="152"/>
      <c r="W28" s="48"/>
    </row>
    <row r="29" spans="1:23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57">
        <f>SUM(D29:R29)</f>
        <v>0</v>
      </c>
      <c r="T29" s="69">
        <f>(T28-S29)</f>
        <v>2744.1700000000037</v>
      </c>
      <c r="U29" s="149">
        <f t="shared" si="0"/>
        <v>355.00258732212205</v>
      </c>
      <c r="V29" s="152"/>
      <c r="W29" s="48"/>
    </row>
    <row r="30" spans="1:23" ht="12.75">
      <c r="A30" s="10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57">
        <f t="shared" si="1"/>
        <v>0</v>
      </c>
      <c r="T30" s="70">
        <f t="shared" si="2"/>
        <v>2744.1700000000037</v>
      </c>
      <c r="U30" s="149">
        <f t="shared" si="0"/>
        <v>355.00258732212205</v>
      </c>
      <c r="V30" s="152"/>
      <c r="W30" s="48"/>
    </row>
    <row r="31" spans="1:23" ht="13.5" thickBot="1">
      <c r="A31" s="3"/>
      <c r="B31" s="4"/>
      <c r="C31" s="4"/>
      <c r="D31" s="4"/>
      <c r="E31" s="4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57">
        <f t="shared" si="1"/>
        <v>0</v>
      </c>
      <c r="T31" s="70">
        <f t="shared" si="2"/>
        <v>2744.1700000000037</v>
      </c>
      <c r="U31" s="149">
        <f t="shared" si="0"/>
        <v>355.00258732212205</v>
      </c>
      <c r="V31" s="152"/>
      <c r="W31" s="48"/>
    </row>
    <row r="32" spans="1:23" ht="13.5" thickBot="1">
      <c r="A32" s="11" t="s">
        <v>15</v>
      </c>
      <c r="B32" s="12"/>
      <c r="C32" s="13"/>
      <c r="D32" s="13">
        <f>SUM(D4:D31)</f>
        <v>0</v>
      </c>
      <c r="E32" s="13">
        <f aca="true" t="shared" si="3" ref="E32:S32">SUM(E4:E31)</f>
        <v>0</v>
      </c>
      <c r="F32" s="13">
        <f t="shared" si="3"/>
        <v>0</v>
      </c>
      <c r="G32" s="13">
        <f t="shared" si="3"/>
        <v>0</v>
      </c>
      <c r="H32" s="13">
        <f t="shared" si="3"/>
        <v>0</v>
      </c>
      <c r="I32" s="13">
        <f t="shared" si="3"/>
        <v>0</v>
      </c>
      <c r="J32" s="13">
        <f t="shared" si="3"/>
        <v>0</v>
      </c>
      <c r="K32" s="13">
        <f t="shared" si="3"/>
        <v>0</v>
      </c>
      <c r="L32" s="13">
        <f t="shared" si="3"/>
        <v>0</v>
      </c>
      <c r="M32" s="13">
        <f>SUM(M4:M31)</f>
        <v>0</v>
      </c>
      <c r="N32" s="13">
        <f>SUM(N4:N31)</f>
        <v>0</v>
      </c>
      <c r="O32" s="13">
        <f>SUM(O4:O31)</f>
        <v>0</v>
      </c>
      <c r="P32" s="13">
        <f t="shared" si="3"/>
        <v>0</v>
      </c>
      <c r="Q32" s="13">
        <f t="shared" si="3"/>
        <v>0</v>
      </c>
      <c r="R32" s="13">
        <f t="shared" si="3"/>
        <v>0</v>
      </c>
      <c r="S32" s="63">
        <f t="shared" si="3"/>
        <v>0</v>
      </c>
      <c r="T32" s="71">
        <f>T31</f>
        <v>2744.1700000000037</v>
      </c>
      <c r="U32" s="149">
        <f t="shared" si="0"/>
        <v>355.00258732212205</v>
      </c>
      <c r="V32" s="148">
        <f>SUM(V3:V31)</f>
        <v>139776</v>
      </c>
      <c r="W32" s="74"/>
    </row>
    <row r="33" ht="12.75">
      <c r="S33" s="170">
        <f>S32/7.73</f>
        <v>0</v>
      </c>
    </row>
  </sheetData>
  <sheetProtection/>
  <printOptions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USUARIO WINDOWS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WINDOWS</dc:creator>
  <cp:keywords/>
  <dc:description/>
  <cp:lastModifiedBy>Lynn Roberts</cp:lastModifiedBy>
  <cp:lastPrinted>2013-05-09T20:22:22Z</cp:lastPrinted>
  <dcterms:created xsi:type="dcterms:W3CDTF">2003-11-14T03:44:24Z</dcterms:created>
  <dcterms:modified xsi:type="dcterms:W3CDTF">2013-05-09T20:24:49Z</dcterms:modified>
  <cp:category/>
  <cp:version/>
  <cp:contentType/>
  <cp:contentStatus/>
</cp:coreProperties>
</file>