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firstSheet="3" activeTab="9"/>
  </bookViews>
  <sheets>
    <sheet name="SUMA" sheetId="1" r:id="rId1"/>
    <sheet name="N-AMANECER#1" sheetId="2" r:id="rId2"/>
    <sheet name="SUMALITO#1" sheetId="3" r:id="rId3"/>
    <sheet name="SUMALITO#2" sheetId="4" r:id="rId4"/>
    <sheet name="CHORTIZ" sheetId="5" r:id="rId5"/>
    <sheet name="CHUATUJ" sheetId="6" r:id="rId6"/>
    <sheet name="SAN FRANCISCO" sheetId="7" r:id="rId7"/>
    <sheet name="JACANA" sheetId="8" r:id="rId8"/>
    <sheet name="SUMAL GR." sheetId="9" r:id="rId9"/>
    <sheet name="RIO AZUL" sheetId="10" r:id="rId10"/>
    <sheet name="HOJA#10" sheetId="11" r:id="rId11"/>
    <sheet name="HOJA#11" sheetId="12" r:id="rId12"/>
    <sheet name="HOJA#12" sheetId="13" r:id="rId13"/>
  </sheets>
  <definedNames/>
  <calcPr fullCalcOnLoad="1"/>
</workbook>
</file>

<file path=xl/sharedStrings.xml><?xml version="1.0" encoding="utf-8"?>
<sst xmlns="http://schemas.openxmlformats.org/spreadsheetml/2006/main" count="949" uniqueCount="252">
  <si>
    <t>MES</t>
  </si>
  <si>
    <t>PRESUP</t>
  </si>
  <si>
    <t>GASTOS</t>
  </si>
  <si>
    <t>FACTURA</t>
  </si>
  <si>
    <t>CHEQUE</t>
  </si>
  <si>
    <t>MATERIALES</t>
  </si>
  <si>
    <t>SALARIOS</t>
  </si>
  <si>
    <t>OFICINA</t>
  </si>
  <si>
    <t>COMUNI</t>
  </si>
  <si>
    <t>FLETE</t>
  </si>
  <si>
    <t>TRANSP</t>
  </si>
  <si>
    <t>HOTEL</t>
  </si>
  <si>
    <t>COMIDA</t>
  </si>
  <si>
    <t>GASTO</t>
  </si>
  <si>
    <t xml:space="preserve"> </t>
  </si>
  <si>
    <t>SALDO DEL MES</t>
  </si>
  <si>
    <t>AGUA PARA LA SALUD</t>
  </si>
  <si>
    <t>HOJA #1</t>
  </si>
  <si>
    <t>LUZ</t>
  </si>
  <si>
    <t>ALQ</t>
  </si>
  <si>
    <t>HOJA#1</t>
  </si>
  <si>
    <t>HOJA#2</t>
  </si>
  <si>
    <t>HOJA#3</t>
  </si>
  <si>
    <t>HOJA#4</t>
  </si>
  <si>
    <t>HOJA#5</t>
  </si>
  <si>
    <t>HOJA#6</t>
  </si>
  <si>
    <t>HOJA#7</t>
  </si>
  <si>
    <t>HOJA#8</t>
  </si>
  <si>
    <t>HOJA#9</t>
  </si>
  <si>
    <t>HOJA#10</t>
  </si>
  <si>
    <t>ANO</t>
  </si>
  <si>
    <t>TOTAL</t>
  </si>
  <si>
    <t>MATERIAL</t>
  </si>
  <si>
    <t>HOJA #2</t>
  </si>
  <si>
    <t>#3</t>
  </si>
  <si>
    <t>HOJA #4</t>
  </si>
  <si>
    <t>HOJA #6</t>
  </si>
  <si>
    <t xml:space="preserve">HOJA </t>
  </si>
  <si>
    <t>#7</t>
  </si>
  <si>
    <t>#9</t>
  </si>
  <si>
    <t>#10</t>
  </si>
  <si>
    <t>#8</t>
  </si>
  <si>
    <t>#5</t>
  </si>
  <si>
    <t>COMUNICATIONS</t>
  </si>
  <si>
    <t>TOTALS-Q</t>
  </si>
  <si>
    <t>$</t>
  </si>
  <si>
    <t>PERCENT</t>
  </si>
  <si>
    <t>MATERIALS</t>
  </si>
  <si>
    <t>TRANSPORTATION</t>
  </si>
  <si>
    <t>SALARIES</t>
  </si>
  <si>
    <t>OFFICE</t>
  </si>
  <si>
    <t>FREIGHT</t>
  </si>
  <si>
    <t>VILLAGE LABOR</t>
  </si>
  <si>
    <t>MEDICAL</t>
  </si>
  <si>
    <t>ADMINISTRACION</t>
  </si>
  <si>
    <t>BALANCE</t>
  </si>
  <si>
    <t>DONACION</t>
  </si>
  <si>
    <t>ADMIN.</t>
  </si>
  <si>
    <t>MEDICINA</t>
  </si>
  <si>
    <t>JORNALES</t>
  </si>
  <si>
    <t>PROG.</t>
  </si>
  <si>
    <t>SALUD</t>
  </si>
  <si>
    <t>COMUNI.</t>
  </si>
  <si>
    <t>OTRO</t>
  </si>
  <si>
    <t>DOCTOR</t>
  </si>
  <si>
    <t>VOLUNT.</t>
  </si>
  <si>
    <t>AÑ0</t>
  </si>
  <si>
    <t>AÑO</t>
  </si>
  <si>
    <t>Q</t>
  </si>
  <si>
    <t>DEPOSITS</t>
  </si>
  <si>
    <t>PREVIOUS MONTH</t>
  </si>
  <si>
    <t>AGUA</t>
  </si>
  <si>
    <t>JAN.</t>
  </si>
  <si>
    <t>HOJA#11</t>
  </si>
  <si>
    <t>HOJA#12</t>
  </si>
  <si>
    <t>HOTEL-FOOD</t>
  </si>
  <si>
    <t>CHLORINE</t>
  </si>
  <si>
    <t>CHLORO</t>
  </si>
  <si>
    <t>HEALTH--CHLORINE</t>
  </si>
  <si>
    <t>#12</t>
  </si>
  <si>
    <t>#11</t>
  </si>
  <si>
    <t>TO DATE</t>
  </si>
  <si>
    <t>SPENT</t>
  </si>
  <si>
    <t>JAN</t>
  </si>
  <si>
    <t>FONTENERO 2010-11</t>
  </si>
  <si>
    <t>RECIBO#52</t>
  </si>
  <si>
    <t>PEERWATER RECIBO # 52</t>
  </si>
  <si>
    <t>BAPS#215</t>
  </si>
  <si>
    <t>CEMACO</t>
  </si>
  <si>
    <t>ACUARIO</t>
  </si>
  <si>
    <t>JACINTO RAMIREZ--SAND GRAVEL</t>
  </si>
  <si>
    <t>DON OSSIEL TAXI</t>
  </si>
  <si>
    <t>FENOSA</t>
  </si>
  <si>
    <t>LUBRI TIMAMIT</t>
  </si>
  <si>
    <t>KUMOOL</t>
  </si>
  <si>
    <t>BAPS#237</t>
  </si>
  <si>
    <t>BAPS#242</t>
  </si>
  <si>
    <t>CRISTOBAL CRUZ</t>
  </si>
  <si>
    <t>ANTONIO CAVINAL</t>
  </si>
  <si>
    <t>BAPS#245</t>
  </si>
  <si>
    <t>TRANSPORTES ESTELA</t>
  </si>
  <si>
    <t>BAPS#247</t>
  </si>
  <si>
    <t>BAPS#260</t>
  </si>
  <si>
    <t>NICOLAS BERNAL</t>
  </si>
  <si>
    <t>BAPS#261</t>
  </si>
  <si>
    <t>BAPS#262</t>
  </si>
  <si>
    <t>DIEGO RAMIREZ</t>
  </si>
  <si>
    <t>BAPS#264</t>
  </si>
  <si>
    <t>BAPS#290</t>
  </si>
  <si>
    <t>TRANSPORTES CARLOS</t>
  </si>
  <si>
    <t>MEDICINA PUEBLO</t>
  </si>
  <si>
    <t>SIOBHAN GIRLING</t>
  </si>
  <si>
    <t>EL TRIANGULO</t>
  </si>
  <si>
    <t>CANIZ</t>
  </si>
  <si>
    <t>GEMINIS</t>
  </si>
  <si>
    <t>VELHER- HAND WASH DAY</t>
  </si>
  <si>
    <t>CLARO</t>
  </si>
  <si>
    <t>CONEXION</t>
  </si>
  <si>
    <t>BAPS#180</t>
  </si>
  <si>
    <t>MORJAN</t>
  </si>
  <si>
    <t>EL MASTIL</t>
  </si>
  <si>
    <t>LA BODEGONA</t>
  </si>
  <si>
    <t>EL LIBRITO</t>
  </si>
  <si>
    <t>CATRINA VELASCO BRITO</t>
  </si>
  <si>
    <t>JUAN JOSE</t>
  </si>
  <si>
    <t>PEDRO DE PAZ</t>
  </si>
  <si>
    <t>BAPS#227</t>
  </si>
  <si>
    <t>BAPS#225</t>
  </si>
  <si>
    <t>BAPS#222</t>
  </si>
  <si>
    <t>BAPS#244</t>
  </si>
  <si>
    <t>BAPS#246</t>
  </si>
  <si>
    <t>26181/183/184</t>
  </si>
  <si>
    <t>BAPS#248</t>
  </si>
  <si>
    <t>TELECABINA</t>
  </si>
  <si>
    <t>EBEN EZER</t>
  </si>
  <si>
    <t>GUZMAN</t>
  </si>
  <si>
    <t>DIEGO TIGO</t>
  </si>
  <si>
    <t>COMEDOR SUMALITO</t>
  </si>
  <si>
    <t>SANTIAGO TUM</t>
  </si>
  <si>
    <t>HOTEL SUMALITO</t>
  </si>
  <si>
    <t>FERR EMANUEL</t>
  </si>
  <si>
    <t>SHALOM</t>
  </si>
  <si>
    <t>CASTILLO</t>
  </si>
  <si>
    <t>COMEDOR EL SIM</t>
  </si>
  <si>
    <t>14985/89</t>
  </si>
  <si>
    <t>GLIDY</t>
  </si>
  <si>
    <t>TRANS ESTELA</t>
  </si>
  <si>
    <t>BAPS#249</t>
  </si>
  <si>
    <t>BAPS#252</t>
  </si>
  <si>
    <t>BAPS#282</t>
  </si>
  <si>
    <t>BAPS#284</t>
  </si>
  <si>
    <t>BAPS#280</t>
  </si>
  <si>
    <t>JACINTO RAMIREZ</t>
  </si>
  <si>
    <t>PAOLA</t>
  </si>
  <si>
    <t>CATARINA VELASCO</t>
  </si>
  <si>
    <t>BAPS#317</t>
  </si>
  <si>
    <t>BAPS#337</t>
  </si>
  <si>
    <t>BAPS#372</t>
  </si>
  <si>
    <t>BAPS#326</t>
  </si>
  <si>
    <t>BAPS#310</t>
  </si>
  <si>
    <t>BAPS#315</t>
  </si>
  <si>
    <t>BAPS#411</t>
  </si>
  <si>
    <t>TOMAS CEDILLO BERNAL</t>
  </si>
  <si>
    <t>BAPS#417</t>
  </si>
  <si>
    <t>NICOLAS BERNAL RIVERA</t>
  </si>
  <si>
    <t>BAPS#409</t>
  </si>
  <si>
    <t>BAPS#500</t>
  </si>
  <si>
    <t>BAPS#499</t>
  </si>
  <si>
    <t>BAPS#456</t>
  </si>
  <si>
    <t>BAPS#386</t>
  </si>
  <si>
    <t>BAPS#421</t>
  </si>
  <si>
    <t>FERR AQUARIO</t>
  </si>
  <si>
    <t>GAS LOS ENCUENTROS</t>
  </si>
  <si>
    <t>TALLER NEBAJENSE</t>
  </si>
  <si>
    <t>CONEXCION</t>
  </si>
  <si>
    <t>TIENDA NILA</t>
  </si>
  <si>
    <t>FERR KUMOOL</t>
  </si>
  <si>
    <t>COMERCIAL MODERNA</t>
  </si>
  <si>
    <t>UNOPETROL</t>
  </si>
  <si>
    <t>HOSPEDAJE POPI'S</t>
  </si>
  <si>
    <t>GAS MORJAN</t>
  </si>
  <si>
    <t>FELIPE SANTIAGO</t>
  </si>
  <si>
    <t>JORGE PEREZ</t>
  </si>
  <si>
    <t>RIGOBERTO PEREZ</t>
  </si>
  <si>
    <t>SANTOS PEREZ</t>
  </si>
  <si>
    <t>DOMINGO BATEN</t>
  </si>
  <si>
    <t>DOMINGO AGUNEL</t>
  </si>
  <si>
    <t>CRUZ BATEN</t>
  </si>
  <si>
    <t>MARAGRITO ALVAREZ</t>
  </si>
  <si>
    <t>PEDRO PEREZ</t>
  </si>
  <si>
    <t>NASSIO ALVAREZ</t>
  </si>
  <si>
    <t>JULIAN VINCENTE PASTOR</t>
  </si>
  <si>
    <t>MAURICIO ALVAREZ</t>
  </si>
  <si>
    <t>ANTONIO AJENEL</t>
  </si>
  <si>
    <t>FELIPE SANTIAGO CEDIO</t>
  </si>
  <si>
    <t>MAURICIO ALVAREZ GUSARO</t>
  </si>
  <si>
    <t>TORIBIO SOC VELASCO</t>
  </si>
  <si>
    <t>JULIAN VINCENTE PUSHER</t>
  </si>
  <si>
    <t>FERR SANTA MARIA</t>
  </si>
  <si>
    <t>MAURICIO ALBAREZ GUZARO</t>
  </si>
  <si>
    <t>CATARINA VELASCO BRITO</t>
  </si>
  <si>
    <t>GERFOR</t>
  </si>
  <si>
    <t>ALBANILES</t>
  </si>
  <si>
    <t>JUAN JOSE CAVINAL</t>
  </si>
  <si>
    <t>PEDRO DE PAZ COBO</t>
  </si>
  <si>
    <t>DIST. KUMUS</t>
  </si>
  <si>
    <t>COMEDOR FRANCIS</t>
  </si>
  <si>
    <t>GAS LOS SAUZALES</t>
  </si>
  <si>
    <t>GEA RIO NEGRO</t>
  </si>
  <si>
    <t>MAURICIO ALBAREZ GUSARO</t>
  </si>
  <si>
    <t>LIBERIA GEMINIS</t>
  </si>
  <si>
    <t>BAPS#473</t>
  </si>
  <si>
    <t>BAPS#524</t>
  </si>
  <si>
    <t>BAPS#560</t>
  </si>
  <si>
    <t>ALEJANDRO VASQUEZ</t>
  </si>
  <si>
    <t>BAPS#593</t>
  </si>
  <si>
    <t>BAPS#591</t>
  </si>
  <si>
    <t>BAPS#565</t>
  </si>
  <si>
    <t>BAPS#532</t>
  </si>
  <si>
    <t>BAPS#596</t>
  </si>
  <si>
    <t>NICIOLAS BERNAL</t>
  </si>
  <si>
    <t>BAPS#572</t>
  </si>
  <si>
    <t>TOMAS CEDILLO</t>
  </si>
  <si>
    <t>BAPS#574</t>
  </si>
  <si>
    <t>BAPS#550</t>
  </si>
  <si>
    <t>BAPS#549</t>
  </si>
  <si>
    <t>BAPS#528</t>
  </si>
  <si>
    <t>BAPS#535</t>
  </si>
  <si>
    <t>DNI PRODUCTOS</t>
  </si>
  <si>
    <t>BAPS#597</t>
  </si>
  <si>
    <t>BAPS#573</t>
  </si>
  <si>
    <t xml:space="preserve">TOMAS CEDILLO </t>
  </si>
  <si>
    <t>BAPS#575</t>
  </si>
  <si>
    <t>TRANS. BRITO</t>
  </si>
  <si>
    <t>BAPS#559</t>
  </si>
  <si>
    <t>BAPS#533</t>
  </si>
  <si>
    <t>MISC. CHIQUILLADAS</t>
  </si>
  <si>
    <t>CAMPO ALEGRE</t>
  </si>
  <si>
    <t>TELGUA</t>
  </si>
  <si>
    <t>COMER. CANO</t>
  </si>
  <si>
    <t>LA MARIPOSA</t>
  </si>
  <si>
    <t>LA SEMILLA</t>
  </si>
  <si>
    <t>HOTEL ILEBAL TENAM</t>
  </si>
  <si>
    <t>MAGDALENA TERRAZA</t>
  </si>
  <si>
    <t>MARIA BERNAL</t>
  </si>
  <si>
    <t>POLSI PLASTICOS</t>
  </si>
  <si>
    <t>BAPS#624</t>
  </si>
  <si>
    <t>XHUN CHEE</t>
  </si>
  <si>
    <t>MAGDALENA TERRAZA DE LEON</t>
  </si>
  <si>
    <t>DEOCSA</t>
  </si>
  <si>
    <t>FERR MAYA DE ORO</t>
  </si>
  <si>
    <t>LAS GEMELAS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</si>
</sst>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b/>
      <sz val="14"/>
      <color indexed="55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thin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8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32" borderId="13" xfId="0" applyFont="1" applyFill="1" applyBorder="1" applyAlignment="1">
      <alignment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33" borderId="13" xfId="0" applyFill="1" applyBorder="1" applyAlignment="1">
      <alignment/>
    </xf>
    <xf numFmtId="0" fontId="2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2" fillId="0" borderId="10" xfId="0" applyNumberFormat="1" applyFont="1" applyBorder="1" applyAlignment="1">
      <alignment/>
    </xf>
    <xf numFmtId="0" fontId="3" fillId="34" borderId="12" xfId="0" applyFont="1" applyFill="1" applyBorder="1" applyAlignment="1">
      <alignment/>
    </xf>
    <xf numFmtId="0" fontId="5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 applyProtection="1">
      <alignment/>
      <protection/>
    </xf>
    <xf numFmtId="0" fontId="3" fillId="0" borderId="10" xfId="0" applyFont="1" applyBorder="1" applyAlignment="1">
      <alignment horizontal="center"/>
    </xf>
    <xf numFmtId="0" fontId="0" fillId="3" borderId="22" xfId="0" applyFill="1" applyBorder="1" applyAlignment="1">
      <alignment/>
    </xf>
    <xf numFmtId="164" fontId="3" fillId="3" borderId="23" xfId="0" applyNumberFormat="1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0" fillId="3" borderId="24" xfId="0" applyFill="1" applyBorder="1" applyAlignment="1">
      <alignment/>
    </xf>
    <xf numFmtId="0" fontId="4" fillId="3" borderId="24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4" fontId="4" fillId="3" borderId="24" xfId="0" applyNumberFormat="1" applyFont="1" applyFill="1" applyBorder="1" applyAlignment="1">
      <alignment/>
    </xf>
    <xf numFmtId="164" fontId="4" fillId="3" borderId="17" xfId="0" applyNumberFormat="1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164" fontId="4" fillId="3" borderId="23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4" fontId="4" fillId="3" borderId="10" xfId="0" applyNumberFormat="1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0" xfId="0" applyFill="1" applyBorder="1" applyAlignment="1">
      <alignment/>
    </xf>
    <xf numFmtId="0" fontId="5" fillId="3" borderId="16" xfId="0" applyFont="1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5" fillId="3" borderId="27" xfId="0" applyFont="1" applyFill="1" applyBorder="1" applyAlignment="1">
      <alignment/>
    </xf>
    <xf numFmtId="0" fontId="5" fillId="3" borderId="28" xfId="0" applyFont="1" applyFill="1" applyBorder="1" applyAlignment="1">
      <alignment/>
    </xf>
    <xf numFmtId="0" fontId="5" fillId="3" borderId="29" xfId="0" applyFont="1" applyFill="1" applyBorder="1" applyAlignment="1">
      <alignment/>
    </xf>
    <xf numFmtId="0" fontId="4" fillId="3" borderId="30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164" fontId="4" fillId="3" borderId="27" xfId="0" applyNumberFormat="1" applyFont="1" applyFill="1" applyBorder="1" applyAlignment="1">
      <alignment horizontal="center"/>
    </xf>
    <xf numFmtId="164" fontId="4" fillId="3" borderId="33" xfId="0" applyNumberFormat="1" applyFont="1" applyFill="1" applyBorder="1" applyAlignment="1">
      <alignment horizontal="center"/>
    </xf>
    <xf numFmtId="164" fontId="4" fillId="3" borderId="34" xfId="0" applyNumberFormat="1" applyFont="1" applyFill="1" applyBorder="1" applyAlignment="1">
      <alignment horizontal="center"/>
    </xf>
    <xf numFmtId="164" fontId="4" fillId="3" borderId="35" xfId="0" applyNumberFormat="1" applyFont="1" applyFill="1" applyBorder="1" applyAlignment="1">
      <alignment horizontal="center"/>
    </xf>
    <xf numFmtId="0" fontId="4" fillId="3" borderId="22" xfId="0" applyFont="1" applyFill="1" applyBorder="1" applyAlignment="1">
      <alignment/>
    </xf>
    <xf numFmtId="0" fontId="4" fillId="3" borderId="24" xfId="0" applyFont="1" applyFill="1" applyBorder="1" applyAlignment="1">
      <alignment/>
    </xf>
    <xf numFmtId="0" fontId="4" fillId="0" borderId="0" xfId="0" applyFont="1" applyAlignment="1">
      <alignment/>
    </xf>
    <xf numFmtId="0" fontId="4" fillId="3" borderId="27" xfId="0" applyFont="1" applyFill="1" applyBorder="1" applyAlignment="1">
      <alignment/>
    </xf>
    <xf numFmtId="0" fontId="4" fillId="3" borderId="28" xfId="0" applyFont="1" applyFill="1" applyBorder="1" applyAlignment="1">
      <alignment/>
    </xf>
    <xf numFmtId="0" fontId="4" fillId="3" borderId="29" xfId="0" applyFont="1" applyFill="1" applyBorder="1" applyAlignment="1">
      <alignment/>
    </xf>
    <xf numFmtId="164" fontId="4" fillId="3" borderId="36" xfId="0" applyNumberFormat="1" applyFont="1" applyFill="1" applyBorder="1" applyAlignment="1">
      <alignment horizontal="center"/>
    </xf>
    <xf numFmtId="164" fontId="4" fillId="3" borderId="37" xfId="0" applyNumberFormat="1" applyFont="1" applyFill="1" applyBorder="1" applyAlignment="1">
      <alignment horizontal="center"/>
    </xf>
    <xf numFmtId="164" fontId="4" fillId="3" borderId="38" xfId="0" applyNumberFormat="1" applyFont="1" applyFill="1" applyBorder="1" applyAlignment="1">
      <alignment horizontal="center"/>
    </xf>
    <xf numFmtId="0" fontId="0" fillId="3" borderId="22" xfId="0" applyFont="1" applyFill="1" applyBorder="1" applyAlignment="1">
      <alignment/>
    </xf>
    <xf numFmtId="0" fontId="0" fillId="3" borderId="24" xfId="0" applyFont="1" applyFill="1" applyBorder="1" applyAlignment="1">
      <alignment/>
    </xf>
    <xf numFmtId="0" fontId="4" fillId="3" borderId="27" xfId="0" applyFont="1" applyFill="1" applyBorder="1" applyAlignment="1">
      <alignment/>
    </xf>
    <xf numFmtId="0" fontId="4" fillId="3" borderId="28" xfId="0" applyFont="1" applyFill="1" applyBorder="1" applyAlignment="1">
      <alignment/>
    </xf>
    <xf numFmtId="0" fontId="4" fillId="3" borderId="29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164" fontId="4" fillId="3" borderId="23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0" fontId="0" fillId="3" borderId="24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3" borderId="10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3" borderId="39" xfId="0" applyFont="1" applyFill="1" applyBorder="1" applyAlignment="1">
      <alignment horizontal="center"/>
    </xf>
    <xf numFmtId="164" fontId="4" fillId="3" borderId="40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164" fontId="4" fillId="3" borderId="28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6" fillId="0" borderId="40" xfId="0" applyFont="1" applyBorder="1" applyAlignment="1">
      <alignment horizontal="center"/>
    </xf>
    <xf numFmtId="0" fontId="3" fillId="0" borderId="0" xfId="0" applyFont="1" applyAlignment="1" applyProtection="1">
      <alignment/>
      <protection/>
    </xf>
    <xf numFmtId="164" fontId="7" fillId="0" borderId="42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8" fillId="0" borderId="43" xfId="0" applyFont="1" applyBorder="1" applyAlignment="1">
      <alignment/>
    </xf>
    <xf numFmtId="0" fontId="6" fillId="0" borderId="44" xfId="0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6" fillId="0" borderId="25" xfId="0" applyFont="1" applyFill="1" applyBorder="1" applyAlignment="1">
      <alignment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4" fontId="6" fillId="0" borderId="46" xfId="0" applyNumberFormat="1" applyFont="1" applyBorder="1" applyAlignment="1">
      <alignment horizontal="center"/>
    </xf>
    <xf numFmtId="164" fontId="8" fillId="0" borderId="36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2" fontId="8" fillId="0" borderId="36" xfId="0" applyNumberFormat="1" applyFont="1" applyBorder="1" applyAlignment="1">
      <alignment horizontal="center"/>
    </xf>
    <xf numFmtId="2" fontId="8" fillId="0" borderId="37" xfId="0" applyNumberFormat="1" applyFont="1" applyBorder="1" applyAlignment="1">
      <alignment horizontal="center"/>
    </xf>
    <xf numFmtId="0" fontId="8" fillId="0" borderId="45" xfId="0" applyFont="1" applyBorder="1" applyAlignment="1">
      <alignment/>
    </xf>
    <xf numFmtId="2" fontId="8" fillId="0" borderId="45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4" fontId="6" fillId="0" borderId="25" xfId="0" applyNumberFormat="1" applyFont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4" fillId="34" borderId="47" xfId="0" applyFont="1" applyFill="1" applyBorder="1" applyAlignment="1">
      <alignment horizontal="center"/>
    </xf>
    <xf numFmtId="0" fontId="4" fillId="34" borderId="48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0" fillId="34" borderId="0" xfId="0" applyFill="1" applyAlignment="1">
      <alignment/>
    </xf>
    <xf numFmtId="4" fontId="4" fillId="3" borderId="27" xfId="0" applyNumberFormat="1" applyFont="1" applyFill="1" applyBorder="1" applyAlignment="1">
      <alignment/>
    </xf>
    <xf numFmtId="0" fontId="4" fillId="34" borderId="49" xfId="0" applyFont="1" applyFill="1" applyBorder="1" applyAlignment="1">
      <alignment horizontal="center"/>
    </xf>
    <xf numFmtId="0" fontId="4" fillId="3" borderId="47" xfId="0" applyFont="1" applyFill="1" applyBorder="1" applyAlignment="1">
      <alignment horizontal="center"/>
    </xf>
    <xf numFmtId="164" fontId="4" fillId="3" borderId="10" xfId="0" applyNumberFormat="1" applyFont="1" applyFill="1" applyBorder="1" applyAlignment="1">
      <alignment horizontal="center"/>
    </xf>
    <xf numFmtId="0" fontId="4" fillId="3" borderId="50" xfId="0" applyFont="1" applyFill="1" applyBorder="1" applyAlignment="1">
      <alignment horizontal="center"/>
    </xf>
    <xf numFmtId="0" fontId="4" fillId="3" borderId="50" xfId="0" applyFont="1" applyFill="1" applyBorder="1" applyAlignment="1">
      <alignment horizontal="center"/>
    </xf>
    <xf numFmtId="164" fontId="4" fillId="3" borderId="10" xfId="0" applyNumberFormat="1" applyFont="1" applyFill="1" applyBorder="1" applyAlignment="1">
      <alignment horizontal="center"/>
    </xf>
    <xf numFmtId="164" fontId="4" fillId="3" borderId="36" xfId="0" applyNumberFormat="1" applyFont="1" applyFill="1" applyBorder="1" applyAlignment="1">
      <alignment horizontal="center"/>
    </xf>
    <xf numFmtId="164" fontId="4" fillId="3" borderId="37" xfId="0" applyNumberFormat="1" applyFont="1" applyFill="1" applyBorder="1" applyAlignment="1">
      <alignment horizontal="center"/>
    </xf>
    <xf numFmtId="164" fontId="4" fillId="3" borderId="38" xfId="0" applyNumberFormat="1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0" borderId="51" xfId="0" applyFont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32" borderId="21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4" fontId="4" fillId="3" borderId="51" xfId="0" applyNumberFormat="1" applyFont="1" applyFill="1" applyBorder="1" applyAlignment="1">
      <alignment horizontal="center"/>
    </xf>
    <xf numFmtId="164" fontId="4" fillId="3" borderId="14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zoomScale="75" zoomScaleNormal="75" zoomScalePageLayoutView="0" workbookViewId="0" topLeftCell="A1">
      <selection activeCell="H38" sqref="H38"/>
    </sheetView>
  </sheetViews>
  <sheetFormatPr defaultColWidth="9.140625" defaultRowHeight="12.75"/>
  <cols>
    <col min="1" max="2" width="9.140625" style="0" customWidth="1"/>
    <col min="3" max="3" width="28.421875" style="0" bestFit="1" customWidth="1"/>
    <col min="4" max="4" width="15.7109375" style="0" bestFit="1" customWidth="1"/>
    <col min="5" max="5" width="15.28125" style="35" customWidth="1"/>
    <col min="6" max="6" width="14.57421875" style="0" bestFit="1" customWidth="1"/>
    <col min="7" max="8" width="10.57421875" style="0" bestFit="1" customWidth="1"/>
    <col min="9" max="10" width="9.28125" style="0" bestFit="1" customWidth="1"/>
    <col min="11" max="11" width="10.57421875" style="0" bestFit="1" customWidth="1"/>
    <col min="12" max="12" width="12.421875" style="0" bestFit="1" customWidth="1"/>
    <col min="13" max="13" width="9.28125" style="0" bestFit="1" customWidth="1"/>
    <col min="14" max="14" width="14.140625" style="0" bestFit="1" customWidth="1"/>
    <col min="15" max="15" width="9.28125" style="0" bestFit="1" customWidth="1"/>
    <col min="16" max="16" width="10.57421875" style="0" bestFit="1" customWidth="1"/>
    <col min="17" max="17" width="9.28125" style="0" bestFit="1" customWidth="1"/>
    <col min="18" max="18" width="15.7109375" style="0" bestFit="1" customWidth="1"/>
  </cols>
  <sheetData>
    <row r="1" spans="1:17" ht="20.25">
      <c r="A1" s="118" t="s">
        <v>16</v>
      </c>
      <c r="B1" s="43"/>
      <c r="C1" s="2"/>
      <c r="D1" s="44" t="s">
        <v>84</v>
      </c>
      <c r="E1" s="44"/>
      <c r="F1" s="44"/>
      <c r="G1" s="44" t="s">
        <v>30</v>
      </c>
      <c r="H1" s="2">
        <v>2010</v>
      </c>
      <c r="J1" s="1"/>
      <c r="K1" s="1"/>
      <c r="L1" s="1"/>
      <c r="M1" s="28" t="s">
        <v>64</v>
      </c>
      <c r="N1" s="28" t="s">
        <v>65</v>
      </c>
      <c r="O1" s="28" t="s">
        <v>76</v>
      </c>
      <c r="P1" s="28" t="s">
        <v>60</v>
      </c>
      <c r="Q1" s="28" t="s">
        <v>62</v>
      </c>
    </row>
    <row r="2" spans="1:19" ht="18">
      <c r="A2" s="42"/>
      <c r="B2" s="42"/>
      <c r="C2" s="28" t="s">
        <v>32</v>
      </c>
      <c r="D2" s="28" t="s">
        <v>6</v>
      </c>
      <c r="E2" s="38" t="s">
        <v>7</v>
      </c>
      <c r="F2" s="28" t="s">
        <v>62</v>
      </c>
      <c r="G2" s="28" t="s">
        <v>9</v>
      </c>
      <c r="H2" s="28" t="s">
        <v>10</v>
      </c>
      <c r="I2" s="28" t="s">
        <v>11</v>
      </c>
      <c r="J2" s="28" t="s">
        <v>18</v>
      </c>
      <c r="K2" s="28" t="s">
        <v>19</v>
      </c>
      <c r="L2" s="28" t="s">
        <v>57</v>
      </c>
      <c r="M2" s="28" t="s">
        <v>58</v>
      </c>
      <c r="N2" s="28" t="s">
        <v>12</v>
      </c>
      <c r="O2" s="28" t="s">
        <v>63</v>
      </c>
      <c r="P2" s="28" t="s">
        <v>61</v>
      </c>
      <c r="Q2" s="28" t="s">
        <v>59</v>
      </c>
      <c r="R2" s="28"/>
      <c r="S2" s="28"/>
    </row>
    <row r="3" spans="1:21" ht="12.75">
      <c r="A3" s="114" t="s">
        <v>20</v>
      </c>
      <c r="B3" s="114"/>
      <c r="C3" s="115">
        <f>'N-AMANECER#1'!$D$34</f>
        <v>16425.96</v>
      </c>
      <c r="D3" s="115">
        <f>'N-AMANECER#1'!$E$34</f>
        <v>14727</v>
      </c>
      <c r="E3" s="115">
        <f>'N-AMANECER#1'!$F$34</f>
        <v>56.25</v>
      </c>
      <c r="F3" s="115">
        <f>'N-AMANECER#1'!$G$34</f>
        <v>769</v>
      </c>
      <c r="G3" s="115">
        <f>'N-AMANECER#1'!$H$34</f>
        <v>0</v>
      </c>
      <c r="H3" s="115">
        <f>'N-AMANECER#1'!$I$34</f>
        <v>189</v>
      </c>
      <c r="I3" s="115">
        <f>'N-AMANECER#1'!$J$34</f>
        <v>132</v>
      </c>
      <c r="J3" s="115">
        <f>'N-AMANECER#1'!$K$34</f>
        <v>35</v>
      </c>
      <c r="K3" s="115">
        <f>'N-AMANECER#1'!$L$34</f>
        <v>0</v>
      </c>
      <c r="L3" s="115">
        <f>'N-AMANECER#1'!$M$34</f>
        <v>0</v>
      </c>
      <c r="M3" s="115">
        <f>'N-AMANECER#1'!$N$34</f>
        <v>0</v>
      </c>
      <c r="N3" s="115">
        <f>'N-AMANECER#1'!$O$34</f>
        <v>0</v>
      </c>
      <c r="O3" s="115">
        <f>'N-AMANECER#1'!$P$34</f>
        <v>0</v>
      </c>
      <c r="P3" s="115">
        <f>'N-AMANECER#1'!$Q$34</f>
        <v>260</v>
      </c>
      <c r="Q3" s="115">
        <f>'N-AMANECER#1'!$R$34</f>
        <v>0</v>
      </c>
      <c r="R3" s="115"/>
      <c r="S3" s="23"/>
      <c r="T3" s="23"/>
      <c r="U3" s="23"/>
    </row>
    <row r="4" spans="1:21" ht="12.75">
      <c r="A4" s="114" t="s">
        <v>21</v>
      </c>
      <c r="B4" s="114"/>
      <c r="C4" s="115">
        <f>'SUMALITO#1'!$D$30</f>
        <v>25431.78</v>
      </c>
      <c r="D4" s="115">
        <f>'SUMALITO#1'!$E$30</f>
        <v>16715</v>
      </c>
      <c r="E4" s="115">
        <f>'SUMALITO#1'!$F$30</f>
        <v>69.75</v>
      </c>
      <c r="F4" s="115">
        <f>'SUMALITO#1'!$G$30</f>
        <v>0</v>
      </c>
      <c r="G4" s="115">
        <f>'SUMALITO#1'!$H$30</f>
        <v>0</v>
      </c>
      <c r="H4" s="115">
        <f>'SUMALITO#1'!$I$30</f>
        <v>420</v>
      </c>
      <c r="I4" s="115">
        <f>'SUMALITO#1'!$J$30</f>
        <v>0</v>
      </c>
      <c r="J4" s="115">
        <f>'SUMALITO#1'!$K$30</f>
        <v>39</v>
      </c>
      <c r="K4" s="115">
        <f>'SUMALITO#1'!$L$30</f>
        <v>1000</v>
      </c>
      <c r="L4" s="115">
        <f>'SUMALITO#1'!$M$30</f>
        <v>0</v>
      </c>
      <c r="M4" s="115">
        <f>'SUMALITO#1'!$N$30</f>
        <v>0</v>
      </c>
      <c r="N4" s="115">
        <f>'SUMALITO#1'!$O$30</f>
        <v>0</v>
      </c>
      <c r="O4" s="115">
        <f>'SUMALITO#1'!$P$30</f>
        <v>0</v>
      </c>
      <c r="P4" s="115">
        <f>'SUMALITO#1'!$Q$30</f>
        <v>327.7</v>
      </c>
      <c r="Q4" s="115">
        <f>'SUMALITO#1'!$R$30</f>
        <v>0</v>
      </c>
      <c r="R4" s="115"/>
      <c r="S4" s="23"/>
      <c r="T4" s="23"/>
      <c r="U4" s="23"/>
    </row>
    <row r="5" spans="1:21" ht="12.75">
      <c r="A5" s="114" t="s">
        <v>22</v>
      </c>
      <c r="B5" s="114"/>
      <c r="C5" s="115">
        <f>CHORTIZ!$D$35</f>
        <v>25996.61</v>
      </c>
      <c r="D5" s="115">
        <f>CHORTIZ!$E$35</f>
        <v>900</v>
      </c>
      <c r="E5" s="115">
        <f>CHORTIZ!$F$35</f>
        <v>0</v>
      </c>
      <c r="F5" s="115">
        <f>CHORTIZ!$G$35</f>
        <v>0</v>
      </c>
      <c r="G5" s="115">
        <f>CHORTIZ!$H$35</f>
        <v>1150</v>
      </c>
      <c r="H5" s="115">
        <f>CHORTIZ!$I$35</f>
        <v>972</v>
      </c>
      <c r="I5" s="115">
        <f>CHORTIZ!$J$35</f>
        <v>0</v>
      </c>
      <c r="J5" s="115">
        <f>CHORTIZ!$K$35</f>
        <v>0</v>
      </c>
      <c r="K5" s="115">
        <f>CHORTIZ!$L$35</f>
        <v>500</v>
      </c>
      <c r="L5" s="115">
        <f>CHORTIZ!$M$35</f>
        <v>0</v>
      </c>
      <c r="M5" s="115">
        <f>CHORTIZ!$N$35</f>
        <v>0</v>
      </c>
      <c r="N5" s="115">
        <f>CHORTIZ!$O$35</f>
        <v>426</v>
      </c>
      <c r="O5" s="115">
        <f>CHORTIZ!$P$35</f>
        <v>0</v>
      </c>
      <c r="P5" s="115">
        <f>CHORTIZ!$Q$35</f>
        <v>0</v>
      </c>
      <c r="Q5" s="115">
        <f>CHORTIZ!$R$35</f>
        <v>0</v>
      </c>
      <c r="R5" s="115"/>
      <c r="S5" s="23"/>
      <c r="T5" s="23"/>
      <c r="U5" s="23"/>
    </row>
    <row r="6" spans="1:21" ht="12.75">
      <c r="A6" s="114" t="s">
        <v>23</v>
      </c>
      <c r="B6" s="114"/>
      <c r="C6" s="115">
        <f>CHUATUJ!$D$30</f>
        <v>8846</v>
      </c>
      <c r="D6" s="115">
        <f>CHUATUJ!$E$30</f>
        <v>16525</v>
      </c>
      <c r="E6" s="115">
        <f>CHUATUJ!$F$30</f>
        <v>267.25</v>
      </c>
      <c r="F6" s="115">
        <f>CHUATUJ!$G$30</f>
        <v>500</v>
      </c>
      <c r="G6" s="115">
        <f>CHUATUJ!$H$30</f>
        <v>0</v>
      </c>
      <c r="H6" s="115">
        <f>CHUATUJ!$I$30</f>
        <v>1332</v>
      </c>
      <c r="I6" s="115">
        <f>CHUATUJ!$J$30</f>
        <v>0</v>
      </c>
      <c r="J6" s="115">
        <f>CHUATUJ!$K$30</f>
        <v>0</v>
      </c>
      <c r="K6" s="115">
        <f>CHUATUJ!$L$30</f>
        <v>0</v>
      </c>
      <c r="L6" s="115">
        <f>CHUATUJ!$M$30</f>
        <v>0</v>
      </c>
      <c r="M6" s="115">
        <f>CHUATUJ!$N$30</f>
        <v>0</v>
      </c>
      <c r="N6" s="115">
        <f>CHUATUJ!$O$30</f>
        <v>190</v>
      </c>
      <c r="O6" s="115">
        <f>CHUATUJ!$P$30</f>
        <v>0</v>
      </c>
      <c r="P6" s="115">
        <f>CHUATUJ!$Q$30</f>
        <v>0</v>
      </c>
      <c r="Q6" s="115">
        <f>CHUATUJ!$R$30</f>
        <v>0</v>
      </c>
      <c r="R6" s="115"/>
      <c r="S6" s="23"/>
      <c r="T6" s="23"/>
      <c r="U6" s="23"/>
    </row>
    <row r="7" spans="1:21" ht="12.75">
      <c r="A7" s="114" t="s">
        <v>24</v>
      </c>
      <c r="B7" s="114"/>
      <c r="C7" s="115">
        <f>'SAN FRANCISCO'!$D$30</f>
        <v>17814.66</v>
      </c>
      <c r="D7" s="115">
        <f>'SAN FRANCISCO'!$E$30</f>
        <v>7618</v>
      </c>
      <c r="E7" s="115">
        <f>'SAN FRANCISCO'!$F$30</f>
        <v>0</v>
      </c>
      <c r="F7" s="115">
        <f>'SAN FRANCISCO'!$G$30</f>
        <v>0</v>
      </c>
      <c r="G7" s="115">
        <f>'SAN FRANCISCO'!$H$30</f>
        <v>0</v>
      </c>
      <c r="H7" s="115">
        <f>'SAN FRANCISCO'!$I$30</f>
        <v>1301</v>
      </c>
      <c r="I7" s="115">
        <f>'SAN FRANCISCO'!$J$30</f>
        <v>0</v>
      </c>
      <c r="J7" s="115">
        <f>'SAN FRANCISCO'!$K$30</f>
        <v>0</v>
      </c>
      <c r="K7" s="115">
        <f>'SAN FRANCISCO'!$L$30</f>
        <v>0</v>
      </c>
      <c r="L7" s="115">
        <f>'SAN FRANCISCO'!$M$30</f>
        <v>0</v>
      </c>
      <c r="M7" s="115">
        <f>'SAN FRANCISCO'!$N$30</f>
        <v>0</v>
      </c>
      <c r="N7" s="115">
        <f>'SAN FRANCISCO'!$O$30</f>
        <v>0</v>
      </c>
      <c r="O7" s="115">
        <f>'SAN FRANCISCO'!$P$30</f>
        <v>0</v>
      </c>
      <c r="P7" s="115">
        <f>'SAN FRANCISCO'!$Q$30</f>
        <v>0</v>
      </c>
      <c r="Q7" s="115">
        <f>'SAN FRANCISCO'!$R$30</f>
        <v>0</v>
      </c>
      <c r="R7" s="115"/>
      <c r="S7" s="23"/>
      <c r="T7" s="23"/>
      <c r="U7" s="23"/>
    </row>
    <row r="8" spans="1:21" ht="12.75">
      <c r="A8" s="114" t="s">
        <v>25</v>
      </c>
      <c r="B8" s="114"/>
      <c r="C8" s="115">
        <f>JACANA!$D$30</f>
        <v>14449.14</v>
      </c>
      <c r="D8" s="115">
        <f>JACANA!$E$30</f>
        <v>8284</v>
      </c>
      <c r="E8" s="115">
        <f>JACANA!$F$30</f>
        <v>170</v>
      </c>
      <c r="F8" s="115">
        <f>JACANA!$G$30</f>
        <v>100</v>
      </c>
      <c r="G8" s="115">
        <f>JACANA!$H$30</f>
        <v>0</v>
      </c>
      <c r="H8" s="115">
        <f>JACANA!$I$30</f>
        <v>1233.5</v>
      </c>
      <c r="I8" s="115">
        <f>JACANA!$J$30</f>
        <v>40</v>
      </c>
      <c r="J8" s="115">
        <f>JACANA!$K$30</f>
        <v>0</v>
      </c>
      <c r="K8" s="115">
        <f>JACANA!$L$30</f>
        <v>0</v>
      </c>
      <c r="L8" s="115">
        <f>JACANA!$M$30</f>
        <v>0</v>
      </c>
      <c r="M8" s="115">
        <f>JACANA!$N$30</f>
        <v>0</v>
      </c>
      <c r="N8" s="115">
        <f>JACANA!$O$30</f>
        <v>0</v>
      </c>
      <c r="O8" s="115">
        <f>JACANA!$P$30</f>
        <v>0</v>
      </c>
      <c r="P8" s="115">
        <f>JACANA!$Q$30</f>
        <v>0</v>
      </c>
      <c r="Q8" s="115">
        <f>JACANA!$R$30</f>
        <v>0</v>
      </c>
      <c r="R8" s="115"/>
      <c r="S8" s="23"/>
      <c r="T8" s="23"/>
      <c r="U8" s="23"/>
    </row>
    <row r="9" spans="1:21" ht="12.75">
      <c r="A9" s="114" t="s">
        <v>26</v>
      </c>
      <c r="B9" s="114"/>
      <c r="C9" s="115">
        <f>'SUMALITO#2'!$D$30</f>
        <v>2014</v>
      </c>
      <c r="D9" s="115">
        <f>'SUMALITO#2'!$E$30</f>
        <v>675</v>
      </c>
      <c r="E9" s="115">
        <f>'SUMALITO#2'!$F$30</f>
        <v>27</v>
      </c>
      <c r="F9" s="115">
        <f>'SUMALITO#2'!$G$30</f>
        <v>1240</v>
      </c>
      <c r="G9" s="115">
        <f>'SUMALITO#2'!$H$30</f>
        <v>0</v>
      </c>
      <c r="H9" s="115">
        <f>'SUMALITO#2'!$I$30</f>
        <v>1265</v>
      </c>
      <c r="I9" s="115">
        <f>'SUMALITO#2'!$J$30</f>
        <v>315</v>
      </c>
      <c r="J9" s="115">
        <f>'SUMALITO#2'!$K$30</f>
        <v>0</v>
      </c>
      <c r="K9" s="115">
        <f>'SUMALITO#2'!$L$30</f>
        <v>0</v>
      </c>
      <c r="L9" s="115">
        <f>'SUMALITO#2'!$M$30</f>
        <v>0</v>
      </c>
      <c r="M9" s="115">
        <f>'SUMALITO#2'!$N$30</f>
        <v>0</v>
      </c>
      <c r="N9" s="115">
        <f>'SUMALITO#2'!$O$30</f>
        <v>464</v>
      </c>
      <c r="O9" s="115">
        <f>'SUMALITO#2'!$P$30</f>
        <v>0</v>
      </c>
      <c r="P9" s="115">
        <f>'SUMALITO#2'!$Q$30</f>
        <v>0</v>
      </c>
      <c r="Q9" s="115">
        <f>'SUMALITO#2'!$R$30</f>
        <v>0</v>
      </c>
      <c r="R9" s="115"/>
      <c r="S9" s="23"/>
      <c r="T9" s="23"/>
      <c r="U9" s="23"/>
    </row>
    <row r="10" spans="1:21" ht="12.75">
      <c r="A10" s="114" t="s">
        <v>27</v>
      </c>
      <c r="B10" s="114"/>
      <c r="C10" s="115">
        <f>'SUMAL GR.'!$D$30</f>
        <v>12799.16</v>
      </c>
      <c r="D10" s="115">
        <f>'SUMAL GR.'!$E$30</f>
        <v>5781</v>
      </c>
      <c r="E10" s="115">
        <f>'SUMAL GR.'!$F$30</f>
        <v>100</v>
      </c>
      <c r="F10" s="115">
        <f>'SUMAL GR.'!$G$30</f>
        <v>0</v>
      </c>
      <c r="G10" s="115">
        <f>'SUMAL GR.'!$H$30</f>
        <v>2700</v>
      </c>
      <c r="H10" s="115">
        <f>'SUMAL GR.'!$I$30</f>
        <v>1300</v>
      </c>
      <c r="I10" s="115">
        <f>'SUMAL GR.'!$J$30</f>
        <v>0</v>
      </c>
      <c r="J10" s="115">
        <f>'SUMAL GR.'!$K$30</f>
        <v>34</v>
      </c>
      <c r="K10" s="115">
        <f>'SUMAL GR.'!$L$30</f>
        <v>500</v>
      </c>
      <c r="L10" s="115">
        <f>'SUMAL GR.'!$M$30</f>
        <v>0</v>
      </c>
      <c r="M10" s="115">
        <f>'SUMAL GR.'!$N$30</f>
        <v>0</v>
      </c>
      <c r="N10" s="115">
        <f>'SUMAL GR.'!$O$30</f>
        <v>150</v>
      </c>
      <c r="O10" s="115">
        <f>'SUMAL GR.'!$P$30</f>
        <v>0</v>
      </c>
      <c r="P10" s="115">
        <f>'SUMAL GR.'!$Q$30</f>
        <v>26</v>
      </c>
      <c r="Q10" s="115">
        <f>'SUMAL GR.'!$R$30</f>
        <v>0</v>
      </c>
      <c r="R10" s="115"/>
      <c r="S10" s="23"/>
      <c r="T10" s="23"/>
      <c r="U10" s="23"/>
    </row>
    <row r="11" spans="1:21" ht="12.75">
      <c r="A11" s="114" t="s">
        <v>28</v>
      </c>
      <c r="B11" s="114"/>
      <c r="C11" s="115">
        <f>'RIO AZUL'!$D$30</f>
        <v>6218.33</v>
      </c>
      <c r="D11" s="115">
        <f>'RIO AZUL'!$E$30</f>
        <v>3200</v>
      </c>
      <c r="E11" s="115">
        <f>'RIO AZUL'!$F$30</f>
        <v>36</v>
      </c>
      <c r="F11" s="115">
        <f>'RIO AZUL'!$G$30</f>
        <v>415</v>
      </c>
      <c r="G11" s="115">
        <f>G20</f>
        <v>0</v>
      </c>
      <c r="H11" s="115">
        <f>'RIO AZUL'!$I$30</f>
        <v>1125</v>
      </c>
      <c r="I11" s="115">
        <f>'RIO AZUL'!$J$30</f>
        <v>480</v>
      </c>
      <c r="J11" s="115">
        <f>'RIO AZUL'!$K$30</f>
        <v>0</v>
      </c>
      <c r="K11" s="115">
        <f>'RIO AZUL'!$L$30</f>
        <v>0</v>
      </c>
      <c r="L11" s="115">
        <f>'RIO AZUL'!$M$30</f>
        <v>0</v>
      </c>
      <c r="M11" s="115">
        <f>'RIO AZUL'!$N$30</f>
        <v>0</v>
      </c>
      <c r="N11" s="115">
        <f>'RIO AZUL'!$O$30</f>
        <v>1350</v>
      </c>
      <c r="O11" s="115">
        <f>'RIO AZUL'!$P$30</f>
        <v>0</v>
      </c>
      <c r="P11" s="115">
        <f>'RIO AZUL'!$Q$30</f>
        <v>0</v>
      </c>
      <c r="Q11" s="115">
        <f>'RIO AZUL'!$R$30</f>
        <v>0</v>
      </c>
      <c r="R11" s="115"/>
      <c r="S11" s="23"/>
      <c r="T11" s="23"/>
      <c r="U11" s="23"/>
    </row>
    <row r="12" spans="1:21" ht="12.75">
      <c r="A12" s="114" t="s">
        <v>29</v>
      </c>
      <c r="B12" s="114"/>
      <c r="C12" s="115">
        <f>'HOJA#10'!$D$30</f>
        <v>0</v>
      </c>
      <c r="D12" s="115">
        <f>'HOJA#10'!$E$30</f>
        <v>0</v>
      </c>
      <c r="E12" s="115">
        <f>'HOJA#10'!F$30</f>
        <v>0</v>
      </c>
      <c r="F12" s="115">
        <f>'HOJA#10'!$G$30</f>
        <v>0</v>
      </c>
      <c r="G12" s="115">
        <f>'HOJA#10'!$H$30</f>
        <v>0</v>
      </c>
      <c r="H12" s="115">
        <f>'HOJA#10'!$I$30</f>
        <v>0</v>
      </c>
      <c r="I12" s="115">
        <f>'HOJA#10'!J$30</f>
        <v>0</v>
      </c>
      <c r="J12" s="115">
        <f>'HOJA#10'!K$30</f>
        <v>0</v>
      </c>
      <c r="K12" s="115">
        <f>'HOJA#10'!L$30</f>
        <v>0</v>
      </c>
      <c r="L12" s="115">
        <f>'HOJA#10'!M$30</f>
        <v>0</v>
      </c>
      <c r="M12" s="115">
        <f>'HOJA#10'!$N$30</f>
        <v>0</v>
      </c>
      <c r="N12" s="115">
        <f>'HOJA#10'!$O$30</f>
        <v>0</v>
      </c>
      <c r="O12" s="115">
        <f>'HOJA#10'!$P$30</f>
        <v>0</v>
      </c>
      <c r="P12" s="115">
        <f>'HOJA#10'!$Q$30</f>
        <v>0</v>
      </c>
      <c r="Q12" s="115">
        <f>'HOJA#10'!$R$30</f>
        <v>0</v>
      </c>
      <c r="R12" s="115"/>
      <c r="S12" s="23"/>
      <c r="T12" s="23"/>
      <c r="U12" s="23"/>
    </row>
    <row r="13" spans="1:18" ht="12.75">
      <c r="A13" s="114" t="s">
        <v>73</v>
      </c>
      <c r="B13" s="114"/>
      <c r="C13" s="115">
        <f>'HOJA#11'!$D$30</f>
        <v>0</v>
      </c>
      <c r="D13" s="115">
        <f>'HOJA#11'!$E$30</f>
        <v>0</v>
      </c>
      <c r="E13" s="115">
        <f>'HOJA#11'!$F$30</f>
        <v>0</v>
      </c>
      <c r="F13" s="115">
        <f>'HOJA#11'!$G$30</f>
        <v>0</v>
      </c>
      <c r="G13" s="115">
        <f>'HOJA#11'!$H$30</f>
        <v>0</v>
      </c>
      <c r="H13" s="115">
        <f>'HOJA#11'!$I$30</f>
        <v>0</v>
      </c>
      <c r="I13" s="115">
        <f>'HOJA#11'!$J$30</f>
        <v>0</v>
      </c>
      <c r="J13" s="115">
        <f>'HOJA#11'!$K$30</f>
        <v>0</v>
      </c>
      <c r="K13" s="115">
        <f>'HOJA#11'!$L$30</f>
        <v>0</v>
      </c>
      <c r="L13" s="115">
        <f>'HOJA#11'!$M$30</f>
        <v>0</v>
      </c>
      <c r="M13" s="115">
        <f>'HOJA#11'!$N$30</f>
        <v>0</v>
      </c>
      <c r="N13" s="115">
        <f>'HOJA#11'!$O$30</f>
        <v>0</v>
      </c>
      <c r="O13" s="115">
        <f>'HOJA#11'!$P$30</f>
        <v>0</v>
      </c>
      <c r="P13" s="115">
        <f>'HOJA#11'!$Q$30</f>
        <v>0</v>
      </c>
      <c r="Q13" s="115">
        <f>'HOJA#11'!$R$30</f>
        <v>0</v>
      </c>
      <c r="R13" s="115"/>
    </row>
    <row r="14" spans="1:18" ht="13.5" thickBot="1">
      <c r="A14" s="114" t="s">
        <v>74</v>
      </c>
      <c r="B14" s="114"/>
      <c r="C14" s="115">
        <f>'HOJA#12'!$D$30</f>
        <v>0</v>
      </c>
      <c r="D14" s="115">
        <f>'HOJA#12'!$E$30</f>
        <v>0</v>
      </c>
      <c r="E14" s="115">
        <f>'HOJA#12'!$F$30</f>
        <v>0</v>
      </c>
      <c r="F14" s="115">
        <f>'HOJA#12'!$G$30</f>
        <v>0</v>
      </c>
      <c r="G14" s="115">
        <f>'HOJA#12'!$H$30</f>
        <v>0</v>
      </c>
      <c r="H14" s="115">
        <f>'HOJA#12'!$I$30</f>
        <v>0</v>
      </c>
      <c r="I14" s="115">
        <f>'HOJA#12'!$J$30</f>
        <v>0</v>
      </c>
      <c r="J14" s="115">
        <f>'HOJA#12'!$K$30</f>
        <v>0</v>
      </c>
      <c r="K14" s="115">
        <f>'HOJA#12'!$L$30</f>
        <v>0</v>
      </c>
      <c r="L14" s="115">
        <f>'HOJA#12'!$M$30</f>
        <v>0</v>
      </c>
      <c r="M14" s="115">
        <f>'HOJA#12'!$N$30</f>
        <v>0</v>
      </c>
      <c r="N14" s="115">
        <f>'HOJA#12'!$O$30</f>
        <v>0</v>
      </c>
      <c r="O14" s="115">
        <f>'HOJA#12'!$P$30</f>
        <v>0</v>
      </c>
      <c r="P14" s="115">
        <f>'HOJA#12'!$Q$30</f>
        <v>0</v>
      </c>
      <c r="Q14" s="115">
        <f>'HOJA#12'!$R$30</f>
        <v>0</v>
      </c>
      <c r="R14" s="115"/>
    </row>
    <row r="15" spans="1:18" s="24" customFormat="1" ht="18.75" thickBot="1">
      <c r="A15" s="116"/>
      <c r="B15" s="117" t="s">
        <v>31</v>
      </c>
      <c r="C15" s="119">
        <f>SUM(C3:C14)</f>
        <v>129995.64000000001</v>
      </c>
      <c r="D15" s="119">
        <f aca="true" t="shared" si="0" ref="D15:R15">SUM(D3:D14)</f>
        <v>74425</v>
      </c>
      <c r="E15" s="119">
        <f t="shared" si="0"/>
        <v>726.25</v>
      </c>
      <c r="F15" s="119">
        <f t="shared" si="0"/>
        <v>3024</v>
      </c>
      <c r="G15" s="119">
        <f t="shared" si="0"/>
        <v>3850</v>
      </c>
      <c r="H15" s="119">
        <f t="shared" si="0"/>
        <v>9137.5</v>
      </c>
      <c r="I15" s="119">
        <f t="shared" si="0"/>
        <v>967</v>
      </c>
      <c r="J15" s="119">
        <f t="shared" si="0"/>
        <v>108</v>
      </c>
      <c r="K15" s="119">
        <f t="shared" si="0"/>
        <v>2000</v>
      </c>
      <c r="L15" s="119">
        <f t="shared" si="0"/>
        <v>0</v>
      </c>
      <c r="M15" s="119">
        <f t="shared" si="0"/>
        <v>0</v>
      </c>
      <c r="N15" s="119">
        <f t="shared" si="0"/>
        <v>2580</v>
      </c>
      <c r="O15" s="119">
        <f t="shared" si="0"/>
        <v>0</v>
      </c>
      <c r="P15" s="119">
        <f t="shared" si="0"/>
        <v>613.7</v>
      </c>
      <c r="Q15" s="119">
        <f t="shared" si="0"/>
        <v>0</v>
      </c>
      <c r="R15" s="119">
        <f t="shared" si="0"/>
        <v>0</v>
      </c>
    </row>
    <row r="18" ht="13.5" thickBot="1"/>
    <row r="19" spans="3:6" ht="18.75" thickBot="1">
      <c r="C19" s="121"/>
      <c r="D19" s="122" t="s">
        <v>44</v>
      </c>
      <c r="E19" s="133" t="s">
        <v>45</v>
      </c>
      <c r="F19" s="135" t="s">
        <v>46</v>
      </c>
    </row>
    <row r="20" spans="3:6" ht="18.75" thickBot="1">
      <c r="C20" s="126" t="s">
        <v>47</v>
      </c>
      <c r="D20" s="129">
        <f>C15</f>
        <v>129995.64000000001</v>
      </c>
      <c r="E20" s="134">
        <f>SUM(D20/7.6)</f>
        <v>17104.68947368421</v>
      </c>
      <c r="F20" s="136">
        <f>SUM(E20/E31)*100</f>
        <v>57.159259259747806</v>
      </c>
    </row>
    <row r="21" spans="3:6" ht="18.75" thickBot="1">
      <c r="C21" s="127" t="s">
        <v>48</v>
      </c>
      <c r="D21" s="130">
        <f>H15</f>
        <v>9137.5</v>
      </c>
      <c r="E21" s="134">
        <f aca="true" t="shared" si="1" ref="E21:E33">SUM(D21/7.6)</f>
        <v>1202.3026315789475</v>
      </c>
      <c r="F21" s="137">
        <f>SUM(E21/E31)*100</f>
        <v>4.0177711459087835</v>
      </c>
    </row>
    <row r="22" spans="3:6" ht="18.75" thickBot="1">
      <c r="C22" s="127" t="s">
        <v>49</v>
      </c>
      <c r="D22" s="130">
        <f>D15</f>
        <v>74425</v>
      </c>
      <c r="E22" s="134">
        <f t="shared" si="1"/>
        <v>9792.763157894737</v>
      </c>
      <c r="F22" s="137">
        <f>SUM(E22/E31)*100</f>
        <v>32.724773464761824</v>
      </c>
    </row>
    <row r="23" spans="3:6" ht="18.75" thickBot="1">
      <c r="C23" s="127" t="s">
        <v>78</v>
      </c>
      <c r="D23" s="130">
        <f>P15+O15</f>
        <v>613.7</v>
      </c>
      <c r="E23" s="134">
        <f t="shared" si="1"/>
        <v>80.75000000000001</v>
      </c>
      <c r="F23" s="137">
        <f>SUM(E23/E31)*100</f>
        <v>0.26984472254382713</v>
      </c>
    </row>
    <row r="24" spans="3:6" ht="18.75" thickBot="1">
      <c r="C24" s="127" t="s">
        <v>43</v>
      </c>
      <c r="D24" s="130">
        <f>F15</f>
        <v>3024</v>
      </c>
      <c r="E24" s="134">
        <f t="shared" si="1"/>
        <v>397.89473684210526</v>
      </c>
      <c r="F24" s="137">
        <f>SUM(E24/E31)*100</f>
        <v>1.329656902350551</v>
      </c>
    </row>
    <row r="25" spans="3:6" ht="18.75" thickBot="1">
      <c r="C25" s="127" t="s">
        <v>50</v>
      </c>
      <c r="D25" s="130">
        <f>SUM(E15+J15+K15)</f>
        <v>2834.25</v>
      </c>
      <c r="E25" s="134">
        <f t="shared" si="1"/>
        <v>372.9276315789474</v>
      </c>
      <c r="F25" s="137">
        <f>SUM(E25/E31)*100</f>
        <v>1.2462235699361934</v>
      </c>
    </row>
    <row r="26" spans="3:6" ht="18.75" thickBot="1">
      <c r="C26" s="127" t="s">
        <v>75</v>
      </c>
      <c r="D26" s="130">
        <f>I15+N15</f>
        <v>3547</v>
      </c>
      <c r="E26" s="134">
        <f t="shared" si="1"/>
        <v>466.7105263157895</v>
      </c>
      <c r="F26" s="137">
        <f>SUM(E26/E31)*100</f>
        <v>1.5596207118509935</v>
      </c>
    </row>
    <row r="27" spans="3:6" ht="18.75" thickBot="1">
      <c r="C27" s="127" t="s">
        <v>51</v>
      </c>
      <c r="D27" s="130">
        <f>G15</f>
        <v>3850</v>
      </c>
      <c r="E27" s="134">
        <f t="shared" si="1"/>
        <v>506.5789473684211</v>
      </c>
      <c r="F27" s="137">
        <f>SUM(E27/E31)*100</f>
        <v>1.692850222900007</v>
      </c>
    </row>
    <row r="28" spans="3:6" ht="18.75" thickBot="1">
      <c r="C28" s="127" t="s">
        <v>52</v>
      </c>
      <c r="D28" s="130">
        <f>Q15</f>
        <v>0</v>
      </c>
      <c r="E28" s="134">
        <f t="shared" si="1"/>
        <v>0</v>
      </c>
      <c r="F28" s="137">
        <f>SUM(E28/E31)*100</f>
        <v>0</v>
      </c>
    </row>
    <row r="29" spans="3:6" ht="18.75" thickBot="1">
      <c r="C29" s="127" t="s">
        <v>53</v>
      </c>
      <c r="D29" s="130">
        <f>M15</f>
        <v>0</v>
      </c>
      <c r="E29" s="134">
        <f t="shared" si="1"/>
        <v>0</v>
      </c>
      <c r="F29" s="137">
        <f>SUM(E29/E31)*100</f>
        <v>0</v>
      </c>
    </row>
    <row r="30" spans="3:6" ht="18.75" thickBot="1">
      <c r="C30" s="138" t="s">
        <v>54</v>
      </c>
      <c r="D30" s="131">
        <f>L15</f>
        <v>0</v>
      </c>
      <c r="E30" s="134">
        <f t="shared" si="1"/>
        <v>0</v>
      </c>
      <c r="F30" s="139">
        <f>SUM(E30/E31)*100</f>
        <v>0</v>
      </c>
    </row>
    <row r="31" spans="3:6" ht="18.75" thickBot="1">
      <c r="C31" s="140" t="s">
        <v>82</v>
      </c>
      <c r="D31" s="132">
        <f>SUM(D20:D30)</f>
        <v>227427.09000000003</v>
      </c>
      <c r="E31" s="134">
        <f t="shared" si="1"/>
        <v>29924.61710526316</v>
      </c>
      <c r="F31" s="123">
        <f>SUM(F20:F30)</f>
        <v>99.99999999999997</v>
      </c>
    </row>
    <row r="32" spans="3:6" ht="18.75" thickBot="1">
      <c r="C32" s="143" t="s">
        <v>56</v>
      </c>
      <c r="D32" s="124">
        <f>'HOJA#12'!$V$30</f>
        <v>234372.6</v>
      </c>
      <c r="E32" s="134">
        <f t="shared" si="1"/>
        <v>30838.500000000004</v>
      </c>
      <c r="F32" s="125"/>
    </row>
    <row r="33" spans="3:6" ht="18.75" thickBot="1">
      <c r="C33" s="128" t="s">
        <v>55</v>
      </c>
      <c r="D33" s="141">
        <f>(D32-D31)</f>
        <v>6945.50999999998</v>
      </c>
      <c r="E33" s="134">
        <f t="shared" si="1"/>
        <v>913.8828947368395</v>
      </c>
      <c r="F33" s="142"/>
    </row>
  </sheetData>
  <sheetProtection/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="75" zoomScaleNormal="75" zoomScalePageLayoutView="0" workbookViewId="0" topLeftCell="B2">
      <selection activeCell="D30" sqref="D30"/>
    </sheetView>
  </sheetViews>
  <sheetFormatPr defaultColWidth="9.140625" defaultRowHeight="12.75"/>
  <cols>
    <col min="1" max="1" width="37.28125" style="0" bestFit="1" customWidth="1"/>
    <col min="2" max="2" width="10.8515625" style="0" bestFit="1" customWidth="1"/>
    <col min="3" max="3" width="11.140625" style="0" bestFit="1" customWidth="1"/>
    <col min="4" max="19" width="9.140625" style="0" customWidth="1"/>
    <col min="20" max="20" width="12.7109375" style="0" bestFit="1" customWidth="1"/>
    <col min="21" max="21" width="12.140625" style="0" bestFit="1" customWidth="1"/>
    <col min="22" max="22" width="13.28125" style="0" bestFit="1" customWidth="1"/>
    <col min="23" max="23" width="23.00390625" style="0" bestFit="1" customWidth="1"/>
  </cols>
  <sheetData>
    <row r="1" spans="1:23" ht="21" thickBot="1">
      <c r="A1" s="6" t="s">
        <v>16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61"/>
      <c r="T1" s="45"/>
      <c r="U1" s="46" t="s">
        <v>45</v>
      </c>
      <c r="V1" s="47" t="s">
        <v>69</v>
      </c>
      <c r="W1" s="47" t="s">
        <v>70</v>
      </c>
    </row>
    <row r="2" spans="1:23" ht="21" thickBot="1">
      <c r="A2" s="7" t="s">
        <v>84</v>
      </c>
      <c r="B2" s="2" t="s">
        <v>37</v>
      </c>
      <c r="C2" s="2" t="s">
        <v>39</v>
      </c>
      <c r="D2" s="2" t="s">
        <v>0</v>
      </c>
      <c r="E2" s="2"/>
      <c r="F2" s="2"/>
      <c r="G2" s="2" t="s">
        <v>30</v>
      </c>
      <c r="H2" s="2">
        <v>2010</v>
      </c>
      <c r="I2" s="1"/>
      <c r="J2" s="1"/>
      <c r="K2" s="1"/>
      <c r="L2" s="1"/>
      <c r="M2" s="1"/>
      <c r="N2" s="28" t="s">
        <v>64</v>
      </c>
      <c r="O2" s="28" t="s">
        <v>65</v>
      </c>
      <c r="P2" s="28" t="s">
        <v>77</v>
      </c>
      <c r="Q2" s="28" t="s">
        <v>60</v>
      </c>
      <c r="R2" s="28" t="s">
        <v>62</v>
      </c>
      <c r="S2" s="62"/>
      <c r="T2" s="48" t="s">
        <v>1</v>
      </c>
      <c r="U2" s="49" t="s">
        <v>1</v>
      </c>
      <c r="V2" s="50"/>
      <c r="W2" s="51" t="s">
        <v>55</v>
      </c>
    </row>
    <row r="3" spans="1:23" ht="13.5" thickBot="1">
      <c r="A3" s="9" t="s">
        <v>2</v>
      </c>
      <c r="B3" s="28" t="s">
        <v>3</v>
      </c>
      <c r="C3" s="28" t="s">
        <v>4</v>
      </c>
      <c r="D3" s="28" t="s">
        <v>32</v>
      </c>
      <c r="E3" s="28" t="s">
        <v>6</v>
      </c>
      <c r="F3" s="28" t="s">
        <v>7</v>
      </c>
      <c r="G3" s="28" t="s">
        <v>62</v>
      </c>
      <c r="H3" s="28" t="s">
        <v>9</v>
      </c>
      <c r="I3" s="28" t="s">
        <v>10</v>
      </c>
      <c r="J3" s="28" t="s">
        <v>11</v>
      </c>
      <c r="K3" s="28" t="s">
        <v>18</v>
      </c>
      <c r="L3" s="28" t="s">
        <v>19</v>
      </c>
      <c r="M3" s="28" t="s">
        <v>57</v>
      </c>
      <c r="N3" s="28" t="s">
        <v>58</v>
      </c>
      <c r="O3" s="28" t="s">
        <v>12</v>
      </c>
      <c r="P3" s="28" t="s">
        <v>63</v>
      </c>
      <c r="Q3" s="28" t="s">
        <v>61</v>
      </c>
      <c r="R3" s="28" t="s">
        <v>59</v>
      </c>
      <c r="S3" s="57" t="s">
        <v>13</v>
      </c>
      <c r="T3" s="52">
        <f>SUM(V4:V29)+W3</f>
        <v>19769.84</v>
      </c>
      <c r="U3" s="53">
        <f>T3/7.6</f>
        <v>2601.2947368421055</v>
      </c>
      <c r="V3" s="54">
        <f>'SUMAL GR.'!$V$30</f>
        <v>234372.6</v>
      </c>
      <c r="W3" s="71">
        <f>'SUMAL GR.'!T30</f>
        <v>19769.84</v>
      </c>
    </row>
    <row r="4" spans="1:23" ht="12.75">
      <c r="A4" s="32"/>
      <c r="B4" s="33"/>
      <c r="C4" s="33"/>
      <c r="D4" s="33"/>
      <c r="E4" s="33"/>
      <c r="F4" s="33"/>
      <c r="G4" s="33"/>
      <c r="H4" s="33"/>
      <c r="I4" s="33"/>
      <c r="J4" s="33" t="s">
        <v>14</v>
      </c>
      <c r="K4" s="33"/>
      <c r="L4" s="33"/>
      <c r="M4" s="33"/>
      <c r="N4" s="33"/>
      <c r="O4" s="33" t="s">
        <v>14</v>
      </c>
      <c r="P4" s="33"/>
      <c r="Q4" s="33"/>
      <c r="R4" s="34"/>
      <c r="S4" s="58"/>
      <c r="T4" s="82"/>
      <c r="U4" s="75">
        <f aca="true" t="shared" si="0" ref="U4:U30">T4/7.6</f>
        <v>0</v>
      </c>
      <c r="V4" s="111"/>
      <c r="W4" s="72"/>
    </row>
    <row r="5" spans="1:23" ht="12.75">
      <c r="A5" s="106" t="s">
        <v>94</v>
      </c>
      <c r="B5" s="4">
        <v>28452</v>
      </c>
      <c r="C5" s="4" t="s">
        <v>213</v>
      </c>
      <c r="D5" s="4">
        <v>4623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8">
        <f>SUM(D5:R5)</f>
        <v>4623</v>
      </c>
      <c r="T5" s="82">
        <f>(T3-S5)</f>
        <v>15146.84</v>
      </c>
      <c r="U5" s="75">
        <f t="shared" si="0"/>
        <v>1993.005263157895</v>
      </c>
      <c r="V5" s="112"/>
      <c r="W5" s="49"/>
    </row>
    <row r="6" spans="1:23" ht="12.75">
      <c r="A6" s="106" t="s">
        <v>214</v>
      </c>
      <c r="B6" s="4"/>
      <c r="C6" s="4" t="s">
        <v>215</v>
      </c>
      <c r="D6" s="4"/>
      <c r="E6" s="4">
        <v>1600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8">
        <f aca="true" t="shared" si="1" ref="S6:S29">SUM(D6:R6)</f>
        <v>1600</v>
      </c>
      <c r="T6" s="82">
        <f>(T5-S6)</f>
        <v>13546.84</v>
      </c>
      <c r="U6" s="75">
        <f t="shared" si="0"/>
        <v>1782.4789473684211</v>
      </c>
      <c r="V6" s="112"/>
      <c r="W6" s="49"/>
    </row>
    <row r="7" spans="1:23" ht="12.75">
      <c r="A7" s="106" t="s">
        <v>138</v>
      </c>
      <c r="B7" s="4"/>
      <c r="C7" s="4" t="s">
        <v>216</v>
      </c>
      <c r="D7" s="4"/>
      <c r="E7" s="4">
        <v>1600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8">
        <f t="shared" si="1"/>
        <v>1600</v>
      </c>
      <c r="T7" s="82">
        <f aca="true" t="shared" si="2" ref="T7:T29">(T6-S7)</f>
        <v>11946.84</v>
      </c>
      <c r="U7" s="75">
        <f t="shared" si="0"/>
        <v>1571.9526315789474</v>
      </c>
      <c r="V7" s="112"/>
      <c r="W7" s="49"/>
    </row>
    <row r="8" spans="1:23" ht="12.75">
      <c r="A8" s="106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8">
        <f t="shared" si="1"/>
        <v>0</v>
      </c>
      <c r="T8" s="82">
        <f t="shared" si="2"/>
        <v>11946.84</v>
      </c>
      <c r="U8" s="75">
        <f t="shared" si="0"/>
        <v>1571.9526315789474</v>
      </c>
      <c r="V8" s="112"/>
      <c r="W8" s="49"/>
    </row>
    <row r="9" spans="1:23" ht="12.75">
      <c r="A9" s="106" t="s">
        <v>112</v>
      </c>
      <c r="B9" s="178">
        <v>172327</v>
      </c>
      <c r="C9" s="178" t="s">
        <v>217</v>
      </c>
      <c r="D9" s="178"/>
      <c r="E9" s="178"/>
      <c r="F9" s="178"/>
      <c r="G9" s="4"/>
      <c r="H9" s="4"/>
      <c r="I9" s="4">
        <v>400</v>
      </c>
      <c r="J9" s="4"/>
      <c r="K9" s="4"/>
      <c r="L9" s="4"/>
      <c r="M9" s="4"/>
      <c r="N9" s="4"/>
      <c r="O9" s="4"/>
      <c r="P9" s="4"/>
      <c r="Q9" s="4"/>
      <c r="R9" s="4"/>
      <c r="S9" s="58">
        <f t="shared" si="1"/>
        <v>400</v>
      </c>
      <c r="T9" s="82">
        <f t="shared" si="2"/>
        <v>11546.84</v>
      </c>
      <c r="U9" s="75">
        <f t="shared" si="0"/>
        <v>1519.321052631579</v>
      </c>
      <c r="V9" s="112"/>
      <c r="W9" s="49"/>
    </row>
    <row r="10" spans="1:23" ht="12.75">
      <c r="A10" s="106" t="s">
        <v>237</v>
      </c>
      <c r="B10" s="178">
        <v>19108</v>
      </c>
      <c r="C10" s="178" t="s">
        <v>217</v>
      </c>
      <c r="D10" s="178"/>
      <c r="E10" s="178"/>
      <c r="F10" s="178"/>
      <c r="G10" s="4"/>
      <c r="H10" s="4"/>
      <c r="I10" s="4">
        <v>325</v>
      </c>
      <c r="J10" s="4"/>
      <c r="K10" s="4"/>
      <c r="L10" s="4"/>
      <c r="M10" s="4"/>
      <c r="N10" s="4"/>
      <c r="O10" s="4"/>
      <c r="P10" s="4"/>
      <c r="Q10" s="4"/>
      <c r="R10" s="4"/>
      <c r="S10" s="58">
        <f t="shared" si="1"/>
        <v>325</v>
      </c>
      <c r="T10" s="82">
        <f t="shared" si="2"/>
        <v>11221.84</v>
      </c>
      <c r="U10" s="75">
        <f t="shared" si="0"/>
        <v>1476.5578947368422</v>
      </c>
      <c r="V10" s="112"/>
      <c r="W10" s="49"/>
    </row>
    <row r="11" spans="1:23" ht="12.75">
      <c r="A11" s="106" t="s">
        <v>238</v>
      </c>
      <c r="B11" s="178">
        <v>8084</v>
      </c>
      <c r="C11" s="178" t="s">
        <v>217</v>
      </c>
      <c r="D11" s="178"/>
      <c r="E11" s="178"/>
      <c r="F11" s="178"/>
      <c r="G11" s="4">
        <v>215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58">
        <f t="shared" si="1"/>
        <v>215</v>
      </c>
      <c r="T11" s="82">
        <f t="shared" si="2"/>
        <v>11006.84</v>
      </c>
      <c r="U11" s="75">
        <f t="shared" si="0"/>
        <v>1448.2684210526318</v>
      </c>
      <c r="V11" s="112"/>
      <c r="W11" s="49"/>
    </row>
    <row r="12" spans="1:23" ht="12.75">
      <c r="A12" s="106" t="s">
        <v>103</v>
      </c>
      <c r="B12" s="178">
        <v>48</v>
      </c>
      <c r="C12" s="178" t="s">
        <v>217</v>
      </c>
      <c r="D12" s="178">
        <v>300</v>
      </c>
      <c r="E12" s="178"/>
      <c r="F12" s="178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58">
        <f t="shared" si="1"/>
        <v>300</v>
      </c>
      <c r="T12" s="82">
        <f t="shared" si="2"/>
        <v>10706.84</v>
      </c>
      <c r="U12" s="75">
        <f t="shared" si="0"/>
        <v>1408.7947368421053</v>
      </c>
      <c r="V12" s="112"/>
      <c r="W12" s="49"/>
    </row>
    <row r="13" spans="1:23" ht="12.75">
      <c r="A13" s="106" t="s">
        <v>138</v>
      </c>
      <c r="B13" s="178">
        <v>769</v>
      </c>
      <c r="C13" s="178" t="s">
        <v>217</v>
      </c>
      <c r="D13" s="178"/>
      <c r="E13" s="178"/>
      <c r="F13" s="178"/>
      <c r="G13" s="4"/>
      <c r="H13" s="4"/>
      <c r="I13" s="4"/>
      <c r="J13" s="4"/>
      <c r="K13" s="4"/>
      <c r="L13" s="4"/>
      <c r="M13" s="4"/>
      <c r="N13" s="4"/>
      <c r="O13" s="4">
        <v>330</v>
      </c>
      <c r="P13" s="4"/>
      <c r="Q13" s="4"/>
      <c r="R13" s="4"/>
      <c r="S13" s="58">
        <f t="shared" si="1"/>
        <v>330</v>
      </c>
      <c r="T13" s="82">
        <f t="shared" si="2"/>
        <v>10376.84</v>
      </c>
      <c r="U13" s="75">
        <f t="shared" si="0"/>
        <v>1365.3736842105263</v>
      </c>
      <c r="V13" s="112"/>
      <c r="W13" s="49"/>
    </row>
    <row r="14" spans="1:23" ht="12.75">
      <c r="A14" s="106" t="s">
        <v>214</v>
      </c>
      <c r="B14" s="178">
        <v>770</v>
      </c>
      <c r="C14" s="178" t="s">
        <v>217</v>
      </c>
      <c r="D14" s="178"/>
      <c r="E14" s="178"/>
      <c r="F14" s="178"/>
      <c r="G14" s="4"/>
      <c r="H14" s="4"/>
      <c r="I14" s="4"/>
      <c r="J14" s="4"/>
      <c r="K14" s="4"/>
      <c r="L14" s="4"/>
      <c r="M14" s="4"/>
      <c r="N14" s="4"/>
      <c r="O14" s="4">
        <v>330</v>
      </c>
      <c r="P14" s="4"/>
      <c r="Q14" s="4"/>
      <c r="R14" s="4"/>
      <c r="S14" s="58">
        <f t="shared" si="1"/>
        <v>330</v>
      </c>
      <c r="T14" s="82">
        <f t="shared" si="2"/>
        <v>10046.84</v>
      </c>
      <c r="U14" s="75">
        <f t="shared" si="0"/>
        <v>1321.9526315789474</v>
      </c>
      <c r="V14" s="112"/>
      <c r="W14" s="49"/>
    </row>
    <row r="15" spans="1:23" ht="12.75">
      <c r="A15" s="106" t="s">
        <v>239</v>
      </c>
      <c r="B15" s="178">
        <v>4562</v>
      </c>
      <c r="C15" s="178" t="s">
        <v>217</v>
      </c>
      <c r="D15" s="178"/>
      <c r="E15" s="178"/>
      <c r="F15" s="178"/>
      <c r="G15" s="4">
        <v>100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8">
        <f t="shared" si="1"/>
        <v>100</v>
      </c>
      <c r="T15" s="82">
        <f t="shared" si="2"/>
        <v>9946.84</v>
      </c>
      <c r="U15" s="75">
        <f t="shared" si="0"/>
        <v>1308.7947368421053</v>
      </c>
      <c r="V15" s="112"/>
      <c r="W15" s="49"/>
    </row>
    <row r="16" spans="1:23" ht="12.75">
      <c r="A16" s="106"/>
      <c r="B16" s="178"/>
      <c r="C16" s="178"/>
      <c r="D16" s="178"/>
      <c r="E16" s="178"/>
      <c r="F16" s="178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58">
        <f t="shared" si="1"/>
        <v>0</v>
      </c>
      <c r="T16" s="82">
        <f t="shared" si="2"/>
        <v>9946.84</v>
      </c>
      <c r="U16" s="75">
        <f t="shared" si="0"/>
        <v>1308.7947368421053</v>
      </c>
      <c r="V16" s="112"/>
      <c r="W16" s="49"/>
    </row>
    <row r="17" spans="1:23" ht="12.75">
      <c r="A17" s="106" t="s">
        <v>120</v>
      </c>
      <c r="B17" s="178">
        <v>433796</v>
      </c>
      <c r="C17" s="178" t="s">
        <v>218</v>
      </c>
      <c r="D17" s="178">
        <v>492.37</v>
      </c>
      <c r="E17" s="178"/>
      <c r="F17" s="178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8">
        <f t="shared" si="1"/>
        <v>492.37</v>
      </c>
      <c r="T17" s="82">
        <f t="shared" si="2"/>
        <v>9454.47</v>
      </c>
      <c r="U17" s="75">
        <f t="shared" si="0"/>
        <v>1244.0092105263157</v>
      </c>
      <c r="V17" s="112"/>
      <c r="W17" s="49"/>
    </row>
    <row r="18" spans="1:23" ht="12.75">
      <c r="A18" s="106" t="s">
        <v>120</v>
      </c>
      <c r="B18" s="178">
        <v>433800</v>
      </c>
      <c r="C18" s="178" t="s">
        <v>218</v>
      </c>
      <c r="D18" s="178">
        <v>27.36</v>
      </c>
      <c r="E18" s="178"/>
      <c r="F18" s="178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8">
        <f t="shared" si="1"/>
        <v>27.36</v>
      </c>
      <c r="T18" s="82">
        <f t="shared" si="2"/>
        <v>9427.109999999999</v>
      </c>
      <c r="U18" s="75">
        <f t="shared" si="0"/>
        <v>1240.4092105263157</v>
      </c>
      <c r="V18" s="112"/>
      <c r="W18" s="49"/>
    </row>
    <row r="19" spans="1:23" ht="12.75">
      <c r="A19" s="106" t="s">
        <v>89</v>
      </c>
      <c r="B19" s="178">
        <v>78297</v>
      </c>
      <c r="C19" s="178" t="s">
        <v>218</v>
      </c>
      <c r="D19" s="178">
        <v>463.6</v>
      </c>
      <c r="E19" s="178"/>
      <c r="F19" s="178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8">
        <f t="shared" si="1"/>
        <v>463.6</v>
      </c>
      <c r="T19" s="82">
        <f t="shared" si="2"/>
        <v>8963.509999999998</v>
      </c>
      <c r="U19" s="75">
        <f t="shared" si="0"/>
        <v>1179.4092105263157</v>
      </c>
      <c r="V19" s="112"/>
      <c r="W19" s="49"/>
    </row>
    <row r="20" spans="1:23" ht="12.75">
      <c r="A20" s="106" t="s">
        <v>240</v>
      </c>
      <c r="B20" s="178">
        <v>17498</v>
      </c>
      <c r="C20" s="178" t="s">
        <v>218</v>
      </c>
      <c r="D20" s="178"/>
      <c r="E20" s="178"/>
      <c r="F20" s="178">
        <v>36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58">
        <f t="shared" si="1"/>
        <v>36</v>
      </c>
      <c r="T20" s="82">
        <f t="shared" si="2"/>
        <v>8927.509999999998</v>
      </c>
      <c r="U20" s="75">
        <f t="shared" si="0"/>
        <v>1174.6723684210524</v>
      </c>
      <c r="V20" s="112"/>
      <c r="W20" s="49"/>
    </row>
    <row r="21" spans="1:23" ht="12.75">
      <c r="A21" s="106" t="s">
        <v>112</v>
      </c>
      <c r="B21" s="178">
        <v>171764</v>
      </c>
      <c r="C21" s="178" t="s">
        <v>218</v>
      </c>
      <c r="D21" s="178"/>
      <c r="E21" s="178"/>
      <c r="F21" s="178"/>
      <c r="G21" s="4"/>
      <c r="H21" s="4"/>
      <c r="I21" s="4">
        <v>400</v>
      </c>
      <c r="J21" s="4"/>
      <c r="K21" s="4"/>
      <c r="L21" s="4"/>
      <c r="M21" s="4"/>
      <c r="N21" s="4"/>
      <c r="O21" s="4"/>
      <c r="P21" s="4"/>
      <c r="Q21" s="4"/>
      <c r="R21" s="4"/>
      <c r="S21" s="58">
        <f t="shared" si="1"/>
        <v>400</v>
      </c>
      <c r="T21" s="82">
        <f t="shared" si="2"/>
        <v>8527.509999999998</v>
      </c>
      <c r="U21" s="75">
        <f t="shared" si="0"/>
        <v>1122.040789473684</v>
      </c>
      <c r="V21" s="112"/>
      <c r="W21" s="49"/>
    </row>
    <row r="22" spans="1:23" ht="12.75">
      <c r="A22" s="106" t="s">
        <v>241</v>
      </c>
      <c r="B22" s="178">
        <v>2175</v>
      </c>
      <c r="C22" s="178" t="s">
        <v>218</v>
      </c>
      <c r="D22" s="178"/>
      <c r="E22" s="178"/>
      <c r="F22" s="178"/>
      <c r="G22" s="4"/>
      <c r="H22" s="4"/>
      <c r="I22" s="4"/>
      <c r="J22" s="4"/>
      <c r="K22" s="4"/>
      <c r="L22" s="4"/>
      <c r="M22" s="4"/>
      <c r="N22" s="4"/>
      <c r="O22" s="4">
        <v>30</v>
      </c>
      <c r="P22" s="4"/>
      <c r="Q22" s="4"/>
      <c r="R22" s="4"/>
      <c r="S22" s="58">
        <f t="shared" si="1"/>
        <v>30</v>
      </c>
      <c r="T22" s="82">
        <f t="shared" si="2"/>
        <v>8497.509999999998</v>
      </c>
      <c r="U22" s="75">
        <f t="shared" si="0"/>
        <v>1118.0934210526314</v>
      </c>
      <c r="V22" s="112"/>
      <c r="W22" s="49"/>
    </row>
    <row r="23" spans="1:23" ht="12.75">
      <c r="A23" s="106" t="s">
        <v>138</v>
      </c>
      <c r="B23" s="178">
        <v>66</v>
      </c>
      <c r="C23" s="178" t="s">
        <v>218</v>
      </c>
      <c r="D23" s="178"/>
      <c r="E23" s="178"/>
      <c r="F23" s="178"/>
      <c r="G23" s="4"/>
      <c r="H23" s="4"/>
      <c r="I23" s="4"/>
      <c r="J23" s="4"/>
      <c r="K23" s="4"/>
      <c r="L23" s="4"/>
      <c r="M23" s="4"/>
      <c r="N23" s="4"/>
      <c r="O23" s="4">
        <v>330</v>
      </c>
      <c r="P23" s="4"/>
      <c r="Q23" s="4"/>
      <c r="R23" s="4"/>
      <c r="S23" s="58">
        <f t="shared" si="1"/>
        <v>330</v>
      </c>
      <c r="T23" s="82">
        <f t="shared" si="2"/>
        <v>8167.509999999998</v>
      </c>
      <c r="U23" s="75">
        <f t="shared" si="0"/>
        <v>1074.6723684210524</v>
      </c>
      <c r="V23" s="112"/>
      <c r="W23" s="49"/>
    </row>
    <row r="24" spans="1:23" ht="12.75">
      <c r="A24" s="106" t="s">
        <v>214</v>
      </c>
      <c r="B24" s="178">
        <v>67</v>
      </c>
      <c r="C24" s="178" t="s">
        <v>218</v>
      </c>
      <c r="D24" s="178"/>
      <c r="E24" s="178"/>
      <c r="F24" s="178"/>
      <c r="G24" s="4"/>
      <c r="H24" s="4"/>
      <c r="I24" s="4"/>
      <c r="J24" s="4"/>
      <c r="K24" s="4"/>
      <c r="L24" s="4"/>
      <c r="M24" s="4"/>
      <c r="N24" s="4"/>
      <c r="O24" s="4">
        <v>330</v>
      </c>
      <c r="P24" s="4"/>
      <c r="Q24" s="4"/>
      <c r="R24" s="4"/>
      <c r="S24" s="58">
        <f t="shared" si="1"/>
        <v>330</v>
      </c>
      <c r="T24" s="82">
        <f t="shared" si="2"/>
        <v>7837.509999999998</v>
      </c>
      <c r="U24" s="75">
        <f t="shared" si="0"/>
        <v>1031.2513157894734</v>
      </c>
      <c r="V24" s="112"/>
      <c r="W24" s="49"/>
    </row>
    <row r="25" spans="1:23" ht="12.75">
      <c r="A25" s="106" t="s">
        <v>242</v>
      </c>
      <c r="B25" s="178">
        <v>8470</v>
      </c>
      <c r="C25" s="178" t="s">
        <v>218</v>
      </c>
      <c r="D25" s="178"/>
      <c r="E25" s="178"/>
      <c r="F25" s="178"/>
      <c r="G25" s="4"/>
      <c r="H25" s="4"/>
      <c r="I25" s="4"/>
      <c r="J25" s="4">
        <v>480</v>
      </c>
      <c r="K25" s="4"/>
      <c r="L25" s="4"/>
      <c r="M25" s="4"/>
      <c r="N25" s="4"/>
      <c r="O25" s="4"/>
      <c r="P25" s="4"/>
      <c r="Q25" s="4"/>
      <c r="R25" s="4"/>
      <c r="S25" s="58">
        <f t="shared" si="1"/>
        <v>480</v>
      </c>
      <c r="T25" s="82">
        <f t="shared" si="2"/>
        <v>7357.509999999998</v>
      </c>
      <c r="U25" s="75">
        <f t="shared" si="0"/>
        <v>968.0934210526315</v>
      </c>
      <c r="V25" s="112"/>
      <c r="W25" s="49"/>
    </row>
    <row r="26" spans="1:23" ht="12.75">
      <c r="A26" s="3" t="s">
        <v>94</v>
      </c>
      <c r="B26" s="4">
        <v>28469</v>
      </c>
      <c r="C26" s="178" t="s">
        <v>218</v>
      </c>
      <c r="D26" s="4">
        <v>312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58">
        <f t="shared" si="1"/>
        <v>312</v>
      </c>
      <c r="T26" s="83">
        <f t="shared" si="2"/>
        <v>7045.509999999998</v>
      </c>
      <c r="U26" s="75">
        <f t="shared" si="0"/>
        <v>927.0407894736841</v>
      </c>
      <c r="V26" s="112"/>
      <c r="W26" s="49"/>
    </row>
    <row r="27" spans="1:23" ht="12.75">
      <c r="A27" s="3" t="s">
        <v>141</v>
      </c>
      <c r="B27" s="4">
        <v>23238</v>
      </c>
      <c r="C27" s="178" t="s">
        <v>218</v>
      </c>
      <c r="D27" s="4"/>
      <c r="E27" s="4"/>
      <c r="F27" s="4"/>
      <c r="G27" s="4">
        <v>100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58">
        <f t="shared" si="1"/>
        <v>100</v>
      </c>
      <c r="T27" s="83">
        <f t="shared" si="2"/>
        <v>6945.509999999998</v>
      </c>
      <c r="U27" s="75">
        <f t="shared" si="0"/>
        <v>913.882894736842</v>
      </c>
      <c r="V27" s="112"/>
      <c r="W27" s="49"/>
    </row>
    <row r="28" spans="1:23" ht="12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58">
        <f t="shared" si="1"/>
        <v>0</v>
      </c>
      <c r="T28" s="83">
        <f t="shared" si="2"/>
        <v>6945.509999999998</v>
      </c>
      <c r="U28" s="75">
        <f t="shared" si="0"/>
        <v>913.882894736842</v>
      </c>
      <c r="V28" s="112"/>
      <c r="W28" s="49"/>
    </row>
    <row r="29" spans="1:23" ht="13.5" thickBot="1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58">
        <f t="shared" si="1"/>
        <v>0</v>
      </c>
      <c r="T29" s="83">
        <f t="shared" si="2"/>
        <v>6945.509999999998</v>
      </c>
      <c r="U29" s="75">
        <f t="shared" si="0"/>
        <v>913.882894736842</v>
      </c>
      <c r="V29" s="112"/>
      <c r="W29" s="49"/>
    </row>
    <row r="30" spans="1:23" ht="13.5" thickBot="1">
      <c r="A30" s="11" t="s">
        <v>15</v>
      </c>
      <c r="B30" s="12"/>
      <c r="C30" s="13"/>
      <c r="D30" s="13">
        <f>SUM(D4:D29)</f>
        <v>6218.33</v>
      </c>
      <c r="E30" s="13">
        <f aca="true" t="shared" si="3" ref="E30:S30">SUM(E4:E29)</f>
        <v>3200</v>
      </c>
      <c r="F30" s="13">
        <f t="shared" si="3"/>
        <v>36</v>
      </c>
      <c r="G30" s="13">
        <f t="shared" si="3"/>
        <v>415</v>
      </c>
      <c r="H30" s="13">
        <f t="shared" si="3"/>
        <v>0</v>
      </c>
      <c r="I30" s="13">
        <f t="shared" si="3"/>
        <v>1125</v>
      </c>
      <c r="J30" s="13">
        <f t="shared" si="3"/>
        <v>480</v>
      </c>
      <c r="K30" s="13">
        <f t="shared" si="3"/>
        <v>0</v>
      </c>
      <c r="L30" s="13">
        <f t="shared" si="3"/>
        <v>0</v>
      </c>
      <c r="M30" s="13">
        <f>SUM(M4:M29)</f>
        <v>0</v>
      </c>
      <c r="N30" s="13">
        <f>SUM(N4:N29)</f>
        <v>0</v>
      </c>
      <c r="O30" s="13">
        <f>SUM(O4:O29)</f>
        <v>1350</v>
      </c>
      <c r="P30" s="13">
        <f>SUM(P4:P29)</f>
        <v>0</v>
      </c>
      <c r="Q30" s="13">
        <f t="shared" si="3"/>
        <v>0</v>
      </c>
      <c r="R30" s="13">
        <f t="shared" si="3"/>
        <v>0</v>
      </c>
      <c r="S30" s="63">
        <f t="shared" si="3"/>
        <v>12824.330000000002</v>
      </c>
      <c r="T30" s="84">
        <f>T29</f>
        <v>6945.509999999998</v>
      </c>
      <c r="U30" s="75">
        <f t="shared" si="0"/>
        <v>913.882894736842</v>
      </c>
      <c r="V30" s="67">
        <f>SUM(V3:V29)</f>
        <v>234372.6</v>
      </c>
      <c r="W30" s="73"/>
    </row>
  </sheetData>
  <sheetProtection/>
  <printOptions/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0"/>
  <sheetViews>
    <sheetView zoomScale="75" zoomScaleNormal="75" zoomScalePageLayoutView="0" workbookViewId="0" topLeftCell="A1">
      <selection activeCell="H2" sqref="H2"/>
    </sheetView>
  </sheetViews>
  <sheetFormatPr defaultColWidth="9.140625" defaultRowHeight="12.75"/>
  <cols>
    <col min="1" max="1" width="37.28125" style="0" bestFit="1" customWidth="1"/>
    <col min="2" max="2" width="10.8515625" style="0" bestFit="1" customWidth="1"/>
    <col min="3" max="19" width="9.140625" style="0" customWidth="1"/>
    <col min="20" max="20" width="10.8515625" style="0" bestFit="1" customWidth="1"/>
    <col min="21" max="21" width="10.28125" style="0" bestFit="1" customWidth="1"/>
    <col min="22" max="22" width="13.28125" style="0" bestFit="1" customWidth="1"/>
    <col min="23" max="23" width="23.00390625" style="0" bestFit="1" customWidth="1"/>
  </cols>
  <sheetData>
    <row r="1" spans="1:23" ht="21" thickBot="1">
      <c r="A1" s="6" t="s">
        <v>16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61"/>
      <c r="T1" s="45"/>
      <c r="U1" s="46" t="s">
        <v>45</v>
      </c>
      <c r="V1" s="47" t="s">
        <v>69</v>
      </c>
      <c r="W1" s="47" t="s">
        <v>70</v>
      </c>
    </row>
    <row r="2" spans="1:23" ht="21" thickBot="1">
      <c r="A2" s="7" t="s">
        <v>84</v>
      </c>
      <c r="B2" s="2" t="s">
        <v>37</v>
      </c>
      <c r="C2" s="2" t="s">
        <v>40</v>
      </c>
      <c r="D2" s="2" t="s">
        <v>0</v>
      </c>
      <c r="E2" s="2"/>
      <c r="F2" s="2"/>
      <c r="G2" s="2" t="s">
        <v>30</v>
      </c>
      <c r="H2" s="2">
        <v>2010</v>
      </c>
      <c r="I2" s="1"/>
      <c r="J2" s="1"/>
      <c r="K2" s="1"/>
      <c r="L2" s="1"/>
      <c r="M2" s="1"/>
      <c r="N2" s="28" t="s">
        <v>64</v>
      </c>
      <c r="O2" s="28" t="s">
        <v>65</v>
      </c>
      <c r="P2" s="28" t="s">
        <v>77</v>
      </c>
      <c r="Q2" s="28" t="s">
        <v>60</v>
      </c>
      <c r="R2" s="28" t="s">
        <v>62</v>
      </c>
      <c r="S2" s="62"/>
      <c r="T2" s="48" t="s">
        <v>1</v>
      </c>
      <c r="U2" s="49" t="s">
        <v>1</v>
      </c>
      <c r="V2" s="50"/>
      <c r="W2" s="51" t="s">
        <v>55</v>
      </c>
    </row>
    <row r="3" spans="1:23" ht="13.5" thickBot="1">
      <c r="A3" s="9" t="s">
        <v>2</v>
      </c>
      <c r="B3" s="28" t="s">
        <v>3</v>
      </c>
      <c r="C3" s="28" t="s">
        <v>4</v>
      </c>
      <c r="D3" s="28" t="s">
        <v>32</v>
      </c>
      <c r="E3" s="28" t="s">
        <v>6</v>
      </c>
      <c r="F3" s="28" t="s">
        <v>7</v>
      </c>
      <c r="G3" s="28" t="s">
        <v>62</v>
      </c>
      <c r="H3" s="28" t="s">
        <v>9</v>
      </c>
      <c r="I3" s="28" t="s">
        <v>10</v>
      </c>
      <c r="J3" s="28" t="s">
        <v>11</v>
      </c>
      <c r="K3" s="28" t="s">
        <v>18</v>
      </c>
      <c r="L3" s="28" t="s">
        <v>19</v>
      </c>
      <c r="M3" s="28" t="s">
        <v>57</v>
      </c>
      <c r="N3" s="28" t="s">
        <v>58</v>
      </c>
      <c r="O3" s="28" t="s">
        <v>12</v>
      </c>
      <c r="P3" s="28" t="s">
        <v>63</v>
      </c>
      <c r="Q3" s="28" t="s">
        <v>61</v>
      </c>
      <c r="R3" s="28" t="s">
        <v>59</v>
      </c>
      <c r="S3" s="57" t="s">
        <v>13</v>
      </c>
      <c r="T3" s="52">
        <f>SUM(V4:V29)+W3</f>
        <v>6945.509999999998</v>
      </c>
      <c r="U3" s="53">
        <f>T3/7.6</f>
        <v>913.882894736842</v>
      </c>
      <c r="V3" s="54">
        <f>'RIO AZUL'!$V$30</f>
        <v>234372.6</v>
      </c>
      <c r="W3" s="71">
        <f>'RIO AZUL'!$T$30</f>
        <v>6945.509999999998</v>
      </c>
    </row>
    <row r="4" spans="1:23" ht="12.75">
      <c r="A4" s="32"/>
      <c r="B4" s="33"/>
      <c r="C4" s="33"/>
      <c r="D4" s="33"/>
      <c r="E4" s="33"/>
      <c r="F4" s="33"/>
      <c r="G4" s="33"/>
      <c r="H4" s="33"/>
      <c r="I4" s="33"/>
      <c r="J4" s="33" t="s">
        <v>14</v>
      </c>
      <c r="K4" s="33"/>
      <c r="L4" s="33"/>
      <c r="M4" s="33"/>
      <c r="N4" s="33"/>
      <c r="O4" s="33" t="s">
        <v>14</v>
      </c>
      <c r="P4" s="33"/>
      <c r="Q4" s="33"/>
      <c r="R4" s="34"/>
      <c r="S4" s="58"/>
      <c r="T4" s="68"/>
      <c r="U4" s="76">
        <f aca="true" t="shared" si="0" ref="U4:U30">T4/7.6</f>
        <v>0</v>
      </c>
      <c r="V4" s="111"/>
      <c r="W4" s="72"/>
    </row>
    <row r="5" spans="1:23" ht="12.75">
      <c r="A5" s="10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8">
        <f>SUM(D5:R5)</f>
        <v>0</v>
      </c>
      <c r="T5" s="68">
        <f>(T3-S5)</f>
        <v>6945.509999999998</v>
      </c>
      <c r="U5" s="77">
        <f t="shared" si="0"/>
        <v>913.882894736842</v>
      </c>
      <c r="V5" s="112"/>
      <c r="W5" s="49"/>
    </row>
    <row r="6" spans="1:23" ht="12.75">
      <c r="A6" s="10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8">
        <f aca="true" t="shared" si="1" ref="S6:S29">SUM(D6:R6)</f>
        <v>0</v>
      </c>
      <c r="T6" s="68">
        <f>(T5-S6)</f>
        <v>6945.509999999998</v>
      </c>
      <c r="U6" s="77">
        <f t="shared" si="0"/>
        <v>913.882894736842</v>
      </c>
      <c r="V6" s="112"/>
      <c r="W6" s="49"/>
    </row>
    <row r="7" spans="1:23" ht="12.75">
      <c r="A7" s="10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8">
        <f t="shared" si="1"/>
        <v>0</v>
      </c>
      <c r="T7" s="68">
        <f aca="true" t="shared" si="2" ref="T7:T29">(T6-S7)</f>
        <v>6945.509999999998</v>
      </c>
      <c r="U7" s="77">
        <f t="shared" si="0"/>
        <v>913.882894736842</v>
      </c>
      <c r="V7" s="112"/>
      <c r="W7" s="49"/>
    </row>
    <row r="8" spans="1:23" ht="12.75">
      <c r="A8" s="106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8">
        <f t="shared" si="1"/>
        <v>0</v>
      </c>
      <c r="T8" s="68">
        <f t="shared" si="2"/>
        <v>6945.509999999998</v>
      </c>
      <c r="U8" s="77">
        <f t="shared" si="0"/>
        <v>913.882894736842</v>
      </c>
      <c r="V8" s="112"/>
      <c r="W8" s="49"/>
    </row>
    <row r="9" spans="1:23" ht="12.75">
      <c r="A9" s="10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8">
        <f t="shared" si="1"/>
        <v>0</v>
      </c>
      <c r="T9" s="68">
        <f t="shared" si="2"/>
        <v>6945.509999999998</v>
      </c>
      <c r="U9" s="77">
        <f t="shared" si="0"/>
        <v>913.882894736842</v>
      </c>
      <c r="V9" s="112"/>
      <c r="W9" s="49"/>
    </row>
    <row r="10" spans="1:23" ht="12.75">
      <c r="A10" s="106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8">
        <f t="shared" si="1"/>
        <v>0</v>
      </c>
      <c r="T10" s="68">
        <f t="shared" si="2"/>
        <v>6945.509999999998</v>
      </c>
      <c r="U10" s="77">
        <f t="shared" si="0"/>
        <v>913.882894736842</v>
      </c>
      <c r="V10" s="112"/>
      <c r="W10" s="49"/>
    </row>
    <row r="11" spans="1:23" ht="12.75">
      <c r="A11" s="10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58">
        <f t="shared" si="1"/>
        <v>0</v>
      </c>
      <c r="T11" s="68">
        <f t="shared" si="2"/>
        <v>6945.509999999998</v>
      </c>
      <c r="U11" s="77">
        <f t="shared" si="0"/>
        <v>913.882894736842</v>
      </c>
      <c r="V11" s="112"/>
      <c r="W11" s="49"/>
    </row>
    <row r="12" spans="1:23" ht="12.75">
      <c r="A12" s="10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58">
        <f t="shared" si="1"/>
        <v>0</v>
      </c>
      <c r="T12" s="68">
        <f t="shared" si="2"/>
        <v>6945.509999999998</v>
      </c>
      <c r="U12" s="77">
        <f t="shared" si="0"/>
        <v>913.882894736842</v>
      </c>
      <c r="V12" s="112"/>
      <c r="W12" s="49"/>
    </row>
    <row r="13" spans="1:23" ht="12.75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58">
        <f t="shared" si="1"/>
        <v>0</v>
      </c>
      <c r="T13" s="68">
        <f t="shared" si="2"/>
        <v>6945.509999999998</v>
      </c>
      <c r="U13" s="77">
        <f t="shared" si="0"/>
        <v>913.882894736842</v>
      </c>
      <c r="V13" s="112"/>
      <c r="W13" s="49"/>
    </row>
    <row r="14" spans="1:23" ht="12.75">
      <c r="A14" s="10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58">
        <f t="shared" si="1"/>
        <v>0</v>
      </c>
      <c r="T14" s="68">
        <f t="shared" si="2"/>
        <v>6945.509999999998</v>
      </c>
      <c r="U14" s="77">
        <f t="shared" si="0"/>
        <v>913.882894736842</v>
      </c>
      <c r="V14" s="112"/>
      <c r="W14" s="49"/>
    </row>
    <row r="15" spans="1:23" ht="12.75">
      <c r="A15" s="10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8">
        <f t="shared" si="1"/>
        <v>0</v>
      </c>
      <c r="T15" s="68">
        <f t="shared" si="2"/>
        <v>6945.509999999998</v>
      </c>
      <c r="U15" s="77">
        <f t="shared" si="0"/>
        <v>913.882894736842</v>
      </c>
      <c r="V15" s="112"/>
      <c r="W15" s="49"/>
    </row>
    <row r="16" spans="1:23" ht="12.75">
      <c r="A16" s="10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58">
        <f t="shared" si="1"/>
        <v>0</v>
      </c>
      <c r="T16" s="68">
        <f t="shared" si="2"/>
        <v>6945.509999999998</v>
      </c>
      <c r="U16" s="77">
        <f t="shared" si="0"/>
        <v>913.882894736842</v>
      </c>
      <c r="V16" s="112"/>
      <c r="W16" s="49"/>
    </row>
    <row r="17" spans="1:23" ht="12.75">
      <c r="A17" s="10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8">
        <f t="shared" si="1"/>
        <v>0</v>
      </c>
      <c r="T17" s="68">
        <f t="shared" si="2"/>
        <v>6945.509999999998</v>
      </c>
      <c r="U17" s="77">
        <f t="shared" si="0"/>
        <v>913.882894736842</v>
      </c>
      <c r="V17" s="112"/>
      <c r="W17" s="49"/>
    </row>
    <row r="18" spans="1:23" ht="12.75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8">
        <f t="shared" si="1"/>
        <v>0</v>
      </c>
      <c r="T18" s="68">
        <f t="shared" si="2"/>
        <v>6945.509999999998</v>
      </c>
      <c r="U18" s="77">
        <f t="shared" si="0"/>
        <v>913.882894736842</v>
      </c>
      <c r="V18" s="112"/>
      <c r="W18" s="49"/>
    </row>
    <row r="19" spans="1:23" ht="12.75">
      <c r="A19" s="1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8">
        <f t="shared" si="1"/>
        <v>0</v>
      </c>
      <c r="T19" s="68">
        <f t="shared" si="2"/>
        <v>6945.509999999998</v>
      </c>
      <c r="U19" s="77">
        <f t="shared" si="0"/>
        <v>913.882894736842</v>
      </c>
      <c r="V19" s="112"/>
      <c r="W19" s="49"/>
    </row>
    <row r="20" spans="1:23" ht="12.75">
      <c r="A20" s="10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58">
        <f t="shared" si="1"/>
        <v>0</v>
      </c>
      <c r="T20" s="68">
        <f t="shared" si="2"/>
        <v>6945.509999999998</v>
      </c>
      <c r="U20" s="77">
        <f t="shared" si="0"/>
        <v>913.882894736842</v>
      </c>
      <c r="V20" s="112"/>
      <c r="W20" s="49"/>
    </row>
    <row r="21" spans="1:23" ht="12.75">
      <c r="A21" s="10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8">
        <f t="shared" si="1"/>
        <v>0</v>
      </c>
      <c r="T21" s="68">
        <f t="shared" si="2"/>
        <v>6945.509999999998</v>
      </c>
      <c r="U21" s="77">
        <f t="shared" si="0"/>
        <v>913.882894736842</v>
      </c>
      <c r="V21" s="112"/>
      <c r="W21" s="49"/>
    </row>
    <row r="22" spans="1:23" ht="12.75">
      <c r="A22" s="10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8">
        <f t="shared" si="1"/>
        <v>0</v>
      </c>
      <c r="T22" s="68">
        <f t="shared" si="2"/>
        <v>6945.509999999998</v>
      </c>
      <c r="U22" s="77">
        <f t="shared" si="0"/>
        <v>913.882894736842</v>
      </c>
      <c r="V22" s="112"/>
      <c r="W22" s="49"/>
    </row>
    <row r="23" spans="1:23" ht="12.75">
      <c r="A23" s="10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8">
        <f t="shared" si="1"/>
        <v>0</v>
      </c>
      <c r="T23" s="68">
        <f t="shared" si="2"/>
        <v>6945.509999999998</v>
      </c>
      <c r="U23" s="77">
        <f t="shared" si="0"/>
        <v>913.882894736842</v>
      </c>
      <c r="V23" s="112"/>
      <c r="W23" s="49"/>
    </row>
    <row r="24" spans="1:23" ht="12.75">
      <c r="A24" s="1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8">
        <f t="shared" si="1"/>
        <v>0</v>
      </c>
      <c r="T24" s="68">
        <f t="shared" si="2"/>
        <v>6945.509999999998</v>
      </c>
      <c r="U24" s="77">
        <f t="shared" si="0"/>
        <v>913.882894736842</v>
      </c>
      <c r="V24" s="112"/>
      <c r="W24" s="49"/>
    </row>
    <row r="25" spans="1:23" ht="12.75">
      <c r="A25" s="10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8">
        <f t="shared" si="1"/>
        <v>0</v>
      </c>
      <c r="T25" s="68">
        <f t="shared" si="2"/>
        <v>6945.509999999998</v>
      </c>
      <c r="U25" s="77">
        <f t="shared" si="0"/>
        <v>913.882894736842</v>
      </c>
      <c r="V25" s="112"/>
      <c r="W25" s="49"/>
    </row>
    <row r="26" spans="1:23" ht="12.7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58">
        <f t="shared" si="1"/>
        <v>0</v>
      </c>
      <c r="T26" s="69">
        <f t="shared" si="2"/>
        <v>6945.509999999998</v>
      </c>
      <c r="U26" s="77">
        <f t="shared" si="0"/>
        <v>913.882894736842</v>
      </c>
      <c r="V26" s="112"/>
      <c r="W26" s="49"/>
    </row>
    <row r="27" spans="1:23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58">
        <f t="shared" si="1"/>
        <v>0</v>
      </c>
      <c r="T27" s="69">
        <f t="shared" si="2"/>
        <v>6945.509999999998</v>
      </c>
      <c r="U27" s="77">
        <f t="shared" si="0"/>
        <v>913.882894736842</v>
      </c>
      <c r="V27" s="112"/>
      <c r="W27" s="49"/>
    </row>
    <row r="28" spans="1:23" ht="12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58">
        <f t="shared" si="1"/>
        <v>0</v>
      </c>
      <c r="T28" s="69">
        <f t="shared" si="2"/>
        <v>6945.509999999998</v>
      </c>
      <c r="U28" s="77">
        <f t="shared" si="0"/>
        <v>913.882894736842</v>
      </c>
      <c r="V28" s="112"/>
      <c r="W28" s="49"/>
    </row>
    <row r="29" spans="1:23" ht="13.5" thickBot="1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58">
        <f t="shared" si="1"/>
        <v>0</v>
      </c>
      <c r="T29" s="69">
        <f t="shared" si="2"/>
        <v>6945.509999999998</v>
      </c>
      <c r="U29" s="77">
        <f t="shared" si="0"/>
        <v>913.882894736842</v>
      </c>
      <c r="V29" s="112"/>
      <c r="W29" s="49"/>
    </row>
    <row r="30" spans="1:23" ht="13.5" thickBot="1">
      <c r="A30" s="11" t="s">
        <v>15</v>
      </c>
      <c r="B30" s="12"/>
      <c r="C30" s="13"/>
      <c r="D30" s="13">
        <f>SUM(D4:D29)</f>
        <v>0</v>
      </c>
      <c r="E30" s="13">
        <f aca="true" t="shared" si="3" ref="E30:S30">SUM(E4:E29)</f>
        <v>0</v>
      </c>
      <c r="F30" s="13">
        <f t="shared" si="3"/>
        <v>0</v>
      </c>
      <c r="G30" s="13">
        <f t="shared" si="3"/>
        <v>0</v>
      </c>
      <c r="H30" s="13">
        <f t="shared" si="3"/>
        <v>0</v>
      </c>
      <c r="I30" s="13">
        <f t="shared" si="3"/>
        <v>0</v>
      </c>
      <c r="J30" s="13">
        <f t="shared" si="3"/>
        <v>0</v>
      </c>
      <c r="K30" s="13">
        <f t="shared" si="3"/>
        <v>0</v>
      </c>
      <c r="L30" s="13">
        <f t="shared" si="3"/>
        <v>0</v>
      </c>
      <c r="M30" s="13">
        <f t="shared" si="3"/>
        <v>0</v>
      </c>
      <c r="N30" s="13">
        <f>SUM(N4:N29)</f>
        <v>0</v>
      </c>
      <c r="O30" s="13">
        <f>SUM(O4:O29)</f>
        <v>0</v>
      </c>
      <c r="P30" s="13">
        <f t="shared" si="3"/>
        <v>0</v>
      </c>
      <c r="Q30" s="13">
        <f t="shared" si="3"/>
        <v>0</v>
      </c>
      <c r="R30" s="13">
        <f t="shared" si="3"/>
        <v>0</v>
      </c>
      <c r="S30" s="63">
        <f t="shared" si="3"/>
        <v>0</v>
      </c>
      <c r="T30" s="70">
        <f>T29</f>
        <v>6945.509999999998</v>
      </c>
      <c r="U30" s="78">
        <f t="shared" si="0"/>
        <v>913.882894736842</v>
      </c>
      <c r="V30" s="67">
        <f>SUM(V3:V29)</f>
        <v>234372.6</v>
      </c>
      <c r="W30" s="73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30"/>
  <sheetViews>
    <sheetView zoomScale="75" zoomScaleNormal="75" zoomScalePageLayoutView="0" workbookViewId="0" topLeftCell="A1">
      <selection activeCell="H2" sqref="H2"/>
    </sheetView>
  </sheetViews>
  <sheetFormatPr defaultColWidth="9.140625" defaultRowHeight="12.75"/>
  <cols>
    <col min="1" max="1" width="37.28125" style="0" bestFit="1" customWidth="1"/>
    <col min="2" max="19" width="9.140625" style="0" customWidth="1"/>
    <col min="20" max="20" width="10.8515625" style="0" bestFit="1" customWidth="1"/>
    <col min="21" max="21" width="10.28125" style="0" bestFit="1" customWidth="1"/>
    <col min="22" max="22" width="13.28125" style="0" bestFit="1" customWidth="1"/>
    <col min="23" max="23" width="23.00390625" style="0" bestFit="1" customWidth="1"/>
  </cols>
  <sheetData>
    <row r="1" spans="1:23" ht="21" thickBot="1">
      <c r="A1" s="6" t="s">
        <v>16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61"/>
      <c r="T1" s="45"/>
      <c r="U1" s="46" t="s">
        <v>45</v>
      </c>
      <c r="V1" s="47" t="s">
        <v>69</v>
      </c>
      <c r="W1" s="47" t="s">
        <v>70</v>
      </c>
    </row>
    <row r="2" spans="1:23" ht="21" thickBot="1">
      <c r="A2" s="7" t="s">
        <v>84</v>
      </c>
      <c r="B2" s="2" t="s">
        <v>37</v>
      </c>
      <c r="C2" s="2" t="s">
        <v>80</v>
      </c>
      <c r="D2" s="2" t="s">
        <v>0</v>
      </c>
      <c r="E2" s="2"/>
      <c r="F2" s="2"/>
      <c r="G2" s="2" t="s">
        <v>30</v>
      </c>
      <c r="H2" s="2">
        <v>2010</v>
      </c>
      <c r="I2" s="1"/>
      <c r="J2" s="1"/>
      <c r="K2" s="1"/>
      <c r="L2" s="1"/>
      <c r="M2" s="1"/>
      <c r="N2" s="28" t="s">
        <v>64</v>
      </c>
      <c r="O2" s="28" t="s">
        <v>65</v>
      </c>
      <c r="P2" s="28" t="s">
        <v>77</v>
      </c>
      <c r="Q2" s="28" t="s">
        <v>60</v>
      </c>
      <c r="R2" s="28" t="s">
        <v>62</v>
      </c>
      <c r="S2" s="62"/>
      <c r="T2" s="48" t="s">
        <v>1</v>
      </c>
      <c r="U2" s="49" t="s">
        <v>1</v>
      </c>
      <c r="V2" s="50" t="s">
        <v>81</v>
      </c>
      <c r="W2" s="51" t="s">
        <v>55</v>
      </c>
    </row>
    <row r="3" spans="1:23" ht="13.5" thickBot="1">
      <c r="A3" s="9" t="s">
        <v>2</v>
      </c>
      <c r="B3" s="28" t="s">
        <v>3</v>
      </c>
      <c r="C3" s="28" t="s">
        <v>4</v>
      </c>
      <c r="D3" s="28" t="s">
        <v>32</v>
      </c>
      <c r="E3" s="28" t="s">
        <v>6</v>
      </c>
      <c r="F3" s="28" t="s">
        <v>7</v>
      </c>
      <c r="G3" s="28" t="s">
        <v>62</v>
      </c>
      <c r="H3" s="28" t="s">
        <v>9</v>
      </c>
      <c r="I3" s="28" t="s">
        <v>10</v>
      </c>
      <c r="J3" s="28" t="s">
        <v>11</v>
      </c>
      <c r="K3" s="28" t="s">
        <v>18</v>
      </c>
      <c r="L3" s="28" t="s">
        <v>19</v>
      </c>
      <c r="M3" s="28" t="s">
        <v>57</v>
      </c>
      <c r="N3" s="28" t="s">
        <v>58</v>
      </c>
      <c r="O3" s="28" t="s">
        <v>12</v>
      </c>
      <c r="P3" s="28" t="s">
        <v>63</v>
      </c>
      <c r="Q3" s="28" t="s">
        <v>61</v>
      </c>
      <c r="R3" s="28" t="s">
        <v>59</v>
      </c>
      <c r="S3" s="57" t="s">
        <v>13</v>
      </c>
      <c r="T3" s="52">
        <f>SUM(V4:V29)+W3</f>
        <v>6945.509999999998</v>
      </c>
      <c r="U3" s="53">
        <f>T3/7.6</f>
        <v>913.882894736842</v>
      </c>
      <c r="V3" s="54">
        <f>'HOJA#10'!$V$30</f>
        <v>234372.6</v>
      </c>
      <c r="W3" s="71">
        <f>'HOJA#10'!$T$30</f>
        <v>6945.509999999998</v>
      </c>
    </row>
    <row r="4" spans="1:23" ht="12.75">
      <c r="A4" s="32"/>
      <c r="B4" s="33"/>
      <c r="C4" s="33"/>
      <c r="D4" s="33"/>
      <c r="E4" s="33"/>
      <c r="F4" s="33"/>
      <c r="G4" s="33"/>
      <c r="H4" s="33"/>
      <c r="I4" s="33"/>
      <c r="J4" s="33" t="s">
        <v>14</v>
      </c>
      <c r="K4" s="33"/>
      <c r="L4" s="33"/>
      <c r="M4" s="33"/>
      <c r="N4" s="33"/>
      <c r="O4" s="33" t="s">
        <v>14</v>
      </c>
      <c r="P4" s="33"/>
      <c r="Q4" s="33"/>
      <c r="R4" s="34"/>
      <c r="S4" s="58"/>
      <c r="T4" s="68"/>
      <c r="U4" s="75">
        <f aca="true" t="shared" si="0" ref="U4:U30">T4/7.6</f>
        <v>0</v>
      </c>
      <c r="V4" s="111"/>
      <c r="W4" s="72"/>
    </row>
    <row r="5" spans="1:23" ht="12.75">
      <c r="A5" s="10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8">
        <f>SUM(D5:R5)</f>
        <v>0</v>
      </c>
      <c r="T5" s="68">
        <f>(T3-S5)</f>
        <v>6945.509999999998</v>
      </c>
      <c r="U5" s="75">
        <f t="shared" si="0"/>
        <v>913.882894736842</v>
      </c>
      <c r="V5" s="112"/>
      <c r="W5" s="49"/>
    </row>
    <row r="6" spans="1:23" ht="12.75">
      <c r="A6" s="10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8">
        <f aca="true" t="shared" si="1" ref="S6:S29">SUM(D6:R6)</f>
        <v>0</v>
      </c>
      <c r="T6" s="68">
        <f>(T5-S6)</f>
        <v>6945.509999999998</v>
      </c>
      <c r="U6" s="75">
        <f t="shared" si="0"/>
        <v>913.882894736842</v>
      </c>
      <c r="V6" s="112"/>
      <c r="W6" s="49"/>
    </row>
    <row r="7" spans="1:23" ht="12.75">
      <c r="A7" s="10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8">
        <f t="shared" si="1"/>
        <v>0</v>
      </c>
      <c r="T7" s="68">
        <f aca="true" t="shared" si="2" ref="T7:T29">(T6-S7)</f>
        <v>6945.509999999998</v>
      </c>
      <c r="U7" s="75">
        <f t="shared" si="0"/>
        <v>913.882894736842</v>
      </c>
      <c r="V7" s="112"/>
      <c r="W7" s="49"/>
    </row>
    <row r="8" spans="1:23" ht="12.75">
      <c r="A8" s="106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8">
        <f t="shared" si="1"/>
        <v>0</v>
      </c>
      <c r="T8" s="68">
        <f t="shared" si="2"/>
        <v>6945.509999999998</v>
      </c>
      <c r="U8" s="75">
        <f t="shared" si="0"/>
        <v>913.882894736842</v>
      </c>
      <c r="V8" s="112"/>
      <c r="W8" s="49"/>
    </row>
    <row r="9" spans="1:23" ht="12.75">
      <c r="A9" s="10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8">
        <f t="shared" si="1"/>
        <v>0</v>
      </c>
      <c r="T9" s="68">
        <f t="shared" si="2"/>
        <v>6945.509999999998</v>
      </c>
      <c r="U9" s="75">
        <f t="shared" si="0"/>
        <v>913.882894736842</v>
      </c>
      <c r="V9" s="112"/>
      <c r="W9" s="49"/>
    </row>
    <row r="10" spans="1:23" ht="12.75">
      <c r="A10" s="106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8">
        <f t="shared" si="1"/>
        <v>0</v>
      </c>
      <c r="T10" s="68">
        <f t="shared" si="2"/>
        <v>6945.509999999998</v>
      </c>
      <c r="U10" s="75">
        <f t="shared" si="0"/>
        <v>913.882894736842</v>
      </c>
      <c r="V10" s="112"/>
      <c r="W10" s="49"/>
    </row>
    <row r="11" spans="1:23" ht="12.75">
      <c r="A11" s="10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58">
        <f t="shared" si="1"/>
        <v>0</v>
      </c>
      <c r="T11" s="68">
        <f t="shared" si="2"/>
        <v>6945.509999999998</v>
      </c>
      <c r="U11" s="75">
        <f t="shared" si="0"/>
        <v>913.882894736842</v>
      </c>
      <c r="V11" s="112"/>
      <c r="W11" s="49"/>
    </row>
    <row r="12" spans="1:23" ht="12.75">
      <c r="A12" s="10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58">
        <f t="shared" si="1"/>
        <v>0</v>
      </c>
      <c r="T12" s="68">
        <f t="shared" si="2"/>
        <v>6945.509999999998</v>
      </c>
      <c r="U12" s="75">
        <f t="shared" si="0"/>
        <v>913.882894736842</v>
      </c>
      <c r="V12" s="112"/>
      <c r="W12" s="49"/>
    </row>
    <row r="13" spans="1:23" ht="12.75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58">
        <f t="shared" si="1"/>
        <v>0</v>
      </c>
      <c r="T13" s="68">
        <f t="shared" si="2"/>
        <v>6945.509999999998</v>
      </c>
      <c r="U13" s="75">
        <f t="shared" si="0"/>
        <v>913.882894736842</v>
      </c>
      <c r="V13" s="112"/>
      <c r="W13" s="49"/>
    </row>
    <row r="14" spans="1:23" ht="12.75">
      <c r="A14" s="10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58">
        <f t="shared" si="1"/>
        <v>0</v>
      </c>
      <c r="T14" s="68">
        <f t="shared" si="2"/>
        <v>6945.509999999998</v>
      </c>
      <c r="U14" s="75">
        <f t="shared" si="0"/>
        <v>913.882894736842</v>
      </c>
      <c r="V14" s="112"/>
      <c r="W14" s="49"/>
    </row>
    <row r="15" spans="1:23" ht="12.75">
      <c r="A15" s="10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8">
        <f t="shared" si="1"/>
        <v>0</v>
      </c>
      <c r="T15" s="68">
        <f t="shared" si="2"/>
        <v>6945.509999999998</v>
      </c>
      <c r="U15" s="75">
        <f t="shared" si="0"/>
        <v>913.882894736842</v>
      </c>
      <c r="V15" s="112"/>
      <c r="W15" s="49"/>
    </row>
    <row r="16" spans="1:23" ht="12.75">
      <c r="A16" s="10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58">
        <f t="shared" si="1"/>
        <v>0</v>
      </c>
      <c r="T16" s="68">
        <f t="shared" si="2"/>
        <v>6945.509999999998</v>
      </c>
      <c r="U16" s="75">
        <f t="shared" si="0"/>
        <v>913.882894736842</v>
      </c>
      <c r="V16" s="112"/>
      <c r="W16" s="49"/>
    </row>
    <row r="17" spans="1:23" ht="12.75">
      <c r="A17" s="10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8">
        <f t="shared" si="1"/>
        <v>0</v>
      </c>
      <c r="T17" s="68">
        <f t="shared" si="2"/>
        <v>6945.509999999998</v>
      </c>
      <c r="U17" s="75">
        <f t="shared" si="0"/>
        <v>913.882894736842</v>
      </c>
      <c r="V17" s="112"/>
      <c r="W17" s="49"/>
    </row>
    <row r="18" spans="1:23" ht="12.75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8">
        <f t="shared" si="1"/>
        <v>0</v>
      </c>
      <c r="T18" s="68">
        <f t="shared" si="2"/>
        <v>6945.509999999998</v>
      </c>
      <c r="U18" s="75">
        <f t="shared" si="0"/>
        <v>913.882894736842</v>
      </c>
      <c r="V18" s="112"/>
      <c r="W18" s="49"/>
    </row>
    <row r="19" spans="1:23" ht="12.75">
      <c r="A19" s="1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8">
        <f t="shared" si="1"/>
        <v>0</v>
      </c>
      <c r="T19" s="68">
        <f t="shared" si="2"/>
        <v>6945.509999999998</v>
      </c>
      <c r="U19" s="75">
        <f t="shared" si="0"/>
        <v>913.882894736842</v>
      </c>
      <c r="V19" s="112"/>
      <c r="W19" s="49"/>
    </row>
    <row r="20" spans="1:23" ht="12.75">
      <c r="A20" s="10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58">
        <f t="shared" si="1"/>
        <v>0</v>
      </c>
      <c r="T20" s="68">
        <f t="shared" si="2"/>
        <v>6945.509999999998</v>
      </c>
      <c r="U20" s="75">
        <f t="shared" si="0"/>
        <v>913.882894736842</v>
      </c>
      <c r="V20" s="112"/>
      <c r="W20" s="49"/>
    </row>
    <row r="21" spans="1:23" ht="12.75">
      <c r="A21" s="10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8">
        <f t="shared" si="1"/>
        <v>0</v>
      </c>
      <c r="T21" s="68">
        <f t="shared" si="2"/>
        <v>6945.509999999998</v>
      </c>
      <c r="U21" s="75">
        <f t="shared" si="0"/>
        <v>913.882894736842</v>
      </c>
      <c r="V21" s="112"/>
      <c r="W21" s="49"/>
    </row>
    <row r="22" spans="1:23" ht="12.75">
      <c r="A22" s="10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8">
        <f t="shared" si="1"/>
        <v>0</v>
      </c>
      <c r="T22" s="68">
        <f t="shared" si="2"/>
        <v>6945.509999999998</v>
      </c>
      <c r="U22" s="75">
        <f t="shared" si="0"/>
        <v>913.882894736842</v>
      </c>
      <c r="V22" s="112"/>
      <c r="W22" s="49"/>
    </row>
    <row r="23" spans="1:23" ht="12.75">
      <c r="A23" s="10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8">
        <f t="shared" si="1"/>
        <v>0</v>
      </c>
      <c r="T23" s="68">
        <f t="shared" si="2"/>
        <v>6945.509999999998</v>
      </c>
      <c r="U23" s="75">
        <f t="shared" si="0"/>
        <v>913.882894736842</v>
      </c>
      <c r="V23" s="112"/>
      <c r="W23" s="49"/>
    </row>
    <row r="24" spans="1:23" ht="12.75">
      <c r="A24" s="1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8">
        <f t="shared" si="1"/>
        <v>0</v>
      </c>
      <c r="T24" s="68">
        <f t="shared" si="2"/>
        <v>6945.509999999998</v>
      </c>
      <c r="U24" s="75">
        <f t="shared" si="0"/>
        <v>913.882894736842</v>
      </c>
      <c r="V24" s="112"/>
      <c r="W24" s="49"/>
    </row>
    <row r="25" spans="1:23" ht="12.75">
      <c r="A25" s="10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8">
        <f t="shared" si="1"/>
        <v>0</v>
      </c>
      <c r="T25" s="68">
        <f t="shared" si="2"/>
        <v>6945.509999999998</v>
      </c>
      <c r="U25" s="75">
        <f t="shared" si="0"/>
        <v>913.882894736842</v>
      </c>
      <c r="V25" s="112"/>
      <c r="W25" s="49"/>
    </row>
    <row r="26" spans="1:23" ht="12.7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58">
        <f t="shared" si="1"/>
        <v>0</v>
      </c>
      <c r="T26" s="69">
        <f t="shared" si="2"/>
        <v>6945.509999999998</v>
      </c>
      <c r="U26" s="75">
        <f t="shared" si="0"/>
        <v>913.882894736842</v>
      </c>
      <c r="V26" s="112"/>
      <c r="W26" s="49"/>
    </row>
    <row r="27" spans="1:23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58">
        <f t="shared" si="1"/>
        <v>0</v>
      </c>
      <c r="T27" s="69">
        <f t="shared" si="2"/>
        <v>6945.509999999998</v>
      </c>
      <c r="U27" s="75">
        <f t="shared" si="0"/>
        <v>913.882894736842</v>
      </c>
      <c r="V27" s="112"/>
      <c r="W27" s="49"/>
    </row>
    <row r="28" spans="1:23" ht="12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58">
        <f t="shared" si="1"/>
        <v>0</v>
      </c>
      <c r="T28" s="69">
        <f t="shared" si="2"/>
        <v>6945.509999999998</v>
      </c>
      <c r="U28" s="75">
        <f t="shared" si="0"/>
        <v>913.882894736842</v>
      </c>
      <c r="V28" s="112"/>
      <c r="W28" s="49"/>
    </row>
    <row r="29" spans="1:23" ht="13.5" thickBot="1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58">
        <f t="shared" si="1"/>
        <v>0</v>
      </c>
      <c r="T29" s="69">
        <f t="shared" si="2"/>
        <v>6945.509999999998</v>
      </c>
      <c r="U29" s="75">
        <f t="shared" si="0"/>
        <v>913.882894736842</v>
      </c>
      <c r="V29" s="112"/>
      <c r="W29" s="49"/>
    </row>
    <row r="30" spans="1:23" ht="13.5" thickBot="1">
      <c r="A30" s="11" t="s">
        <v>15</v>
      </c>
      <c r="B30" s="12"/>
      <c r="C30" s="13"/>
      <c r="D30" s="13">
        <f>SUM(D4:D29)</f>
        <v>0</v>
      </c>
      <c r="E30" s="13">
        <f aca="true" t="shared" si="3" ref="E30:S30">SUM(E4:E29)</f>
        <v>0</v>
      </c>
      <c r="F30" s="13">
        <f t="shared" si="3"/>
        <v>0</v>
      </c>
      <c r="G30" s="13">
        <f t="shared" si="3"/>
        <v>0</v>
      </c>
      <c r="H30" s="13">
        <f t="shared" si="3"/>
        <v>0</v>
      </c>
      <c r="I30" s="13">
        <f t="shared" si="3"/>
        <v>0</v>
      </c>
      <c r="J30" s="13">
        <f t="shared" si="3"/>
        <v>0</v>
      </c>
      <c r="K30" s="13">
        <f t="shared" si="3"/>
        <v>0</v>
      </c>
      <c r="L30" s="13">
        <f t="shared" si="3"/>
        <v>0</v>
      </c>
      <c r="M30" s="13">
        <f t="shared" si="3"/>
        <v>0</v>
      </c>
      <c r="N30" s="13">
        <f>SUM(N4:N29)</f>
        <v>0</v>
      </c>
      <c r="O30" s="13">
        <f>SUM(O4:O29)</f>
        <v>0</v>
      </c>
      <c r="P30" s="13">
        <f t="shared" si="3"/>
        <v>0</v>
      </c>
      <c r="Q30" s="13">
        <f t="shared" si="3"/>
        <v>0</v>
      </c>
      <c r="R30" s="13">
        <f t="shared" si="3"/>
        <v>0</v>
      </c>
      <c r="S30" s="63">
        <f t="shared" si="3"/>
        <v>0</v>
      </c>
      <c r="T30" s="70">
        <f>T29</f>
        <v>6945.509999999998</v>
      </c>
      <c r="U30" s="75">
        <f t="shared" si="0"/>
        <v>913.882894736842</v>
      </c>
      <c r="V30" s="67">
        <f>SUM(V3:V29)</f>
        <v>234372.6</v>
      </c>
      <c r="W30" s="73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30"/>
  <sheetViews>
    <sheetView zoomScale="75" zoomScaleNormal="75" zoomScalePageLayoutView="0" workbookViewId="0" topLeftCell="A1">
      <selection activeCell="H2" sqref="H2"/>
    </sheetView>
  </sheetViews>
  <sheetFormatPr defaultColWidth="9.140625" defaultRowHeight="12.75"/>
  <cols>
    <col min="1" max="1" width="35.8515625" style="0" bestFit="1" customWidth="1"/>
    <col min="2" max="9" width="9.140625" style="0" customWidth="1"/>
    <col min="10" max="19" width="9.28125" style="0" bestFit="1" customWidth="1"/>
    <col min="20" max="20" width="10.00390625" style="0" bestFit="1" customWidth="1"/>
    <col min="21" max="21" width="10.28125" style="0" bestFit="1" customWidth="1"/>
    <col min="22" max="22" width="13.28125" style="0" bestFit="1" customWidth="1"/>
    <col min="23" max="23" width="23.00390625" style="0" bestFit="1" customWidth="1"/>
  </cols>
  <sheetData>
    <row r="1" spans="1:23" ht="21" thickBot="1">
      <c r="A1" s="6" t="s">
        <v>16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61"/>
      <c r="T1" s="45"/>
      <c r="U1" s="46" t="s">
        <v>45</v>
      </c>
      <c r="V1" s="47" t="s">
        <v>69</v>
      </c>
      <c r="W1" s="47" t="s">
        <v>70</v>
      </c>
    </row>
    <row r="2" spans="1:23" ht="21" thickBot="1">
      <c r="A2" s="7" t="s">
        <v>84</v>
      </c>
      <c r="B2" s="2" t="s">
        <v>37</v>
      </c>
      <c r="C2" s="2" t="s">
        <v>79</v>
      </c>
      <c r="D2" s="2" t="s">
        <v>0</v>
      </c>
      <c r="E2" s="2"/>
      <c r="F2" s="2"/>
      <c r="G2" s="2" t="s">
        <v>30</v>
      </c>
      <c r="H2" s="2">
        <v>2010</v>
      </c>
      <c r="I2" s="1"/>
      <c r="J2" s="1"/>
      <c r="K2" s="1"/>
      <c r="L2" s="1"/>
      <c r="M2" s="1"/>
      <c r="N2" s="28" t="s">
        <v>64</v>
      </c>
      <c r="O2" s="28" t="s">
        <v>65</v>
      </c>
      <c r="P2" s="28" t="s">
        <v>77</v>
      </c>
      <c r="Q2" s="28" t="s">
        <v>60</v>
      </c>
      <c r="R2" s="28" t="s">
        <v>62</v>
      </c>
      <c r="S2" s="62"/>
      <c r="T2" s="48" t="s">
        <v>1</v>
      </c>
      <c r="U2" s="49" t="s">
        <v>1</v>
      </c>
      <c r="V2" s="50" t="s">
        <v>81</v>
      </c>
      <c r="W2" s="51" t="s">
        <v>55</v>
      </c>
    </row>
    <row r="3" spans="1:23" ht="13.5" thickBot="1">
      <c r="A3" s="9" t="s">
        <v>2</v>
      </c>
      <c r="B3" s="28" t="s">
        <v>3</v>
      </c>
      <c r="C3" s="28" t="s">
        <v>4</v>
      </c>
      <c r="D3" s="28" t="s">
        <v>32</v>
      </c>
      <c r="E3" s="28" t="s">
        <v>6</v>
      </c>
      <c r="F3" s="28" t="s">
        <v>7</v>
      </c>
      <c r="G3" s="28" t="s">
        <v>62</v>
      </c>
      <c r="H3" s="28" t="s">
        <v>9</v>
      </c>
      <c r="I3" s="28" t="s">
        <v>10</v>
      </c>
      <c r="J3" s="28" t="s">
        <v>11</v>
      </c>
      <c r="K3" s="28" t="s">
        <v>18</v>
      </c>
      <c r="L3" s="28" t="s">
        <v>19</v>
      </c>
      <c r="M3" s="28" t="s">
        <v>57</v>
      </c>
      <c r="N3" s="28" t="s">
        <v>58</v>
      </c>
      <c r="O3" s="28" t="s">
        <v>12</v>
      </c>
      <c r="P3" s="28" t="s">
        <v>63</v>
      </c>
      <c r="Q3" s="28" t="s">
        <v>61</v>
      </c>
      <c r="R3" s="28" t="s">
        <v>59</v>
      </c>
      <c r="S3" s="57" t="s">
        <v>13</v>
      </c>
      <c r="T3" s="52">
        <f>SUM(V4:V29)+W3</f>
        <v>6945.509999999998</v>
      </c>
      <c r="U3" s="53">
        <f>T3/7.6</f>
        <v>913.882894736842</v>
      </c>
      <c r="V3" s="54">
        <f>'HOJA#11'!$V$30</f>
        <v>234372.6</v>
      </c>
      <c r="W3" s="71">
        <f>'HOJA#11'!$T$30</f>
        <v>6945.509999999998</v>
      </c>
    </row>
    <row r="4" spans="1:23" ht="12.75">
      <c r="A4" s="32"/>
      <c r="B4" s="33"/>
      <c r="C4" s="33"/>
      <c r="D4" s="33"/>
      <c r="E4" s="33"/>
      <c r="F4" s="33"/>
      <c r="G4" s="33"/>
      <c r="H4" s="33"/>
      <c r="I4" s="33"/>
      <c r="J4" s="33" t="s">
        <v>14</v>
      </c>
      <c r="K4" s="33"/>
      <c r="L4" s="33"/>
      <c r="M4" s="33"/>
      <c r="N4" s="33"/>
      <c r="O4" s="33" t="s">
        <v>14</v>
      </c>
      <c r="P4" s="33"/>
      <c r="Q4" s="33"/>
      <c r="R4" s="34"/>
      <c r="S4" s="58"/>
      <c r="T4" s="68"/>
      <c r="U4" s="75">
        <f aca="true" t="shared" si="0" ref="U4:U30">T4/7.6</f>
        <v>0</v>
      </c>
      <c r="V4" s="111"/>
      <c r="W4" s="72"/>
    </row>
    <row r="5" spans="1:23" ht="12.75">
      <c r="A5" s="10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8">
        <f>SUM(D5:R5)</f>
        <v>0</v>
      </c>
      <c r="T5" s="68">
        <f>(T3-S5)</f>
        <v>6945.509999999998</v>
      </c>
      <c r="U5" s="75">
        <f t="shared" si="0"/>
        <v>913.882894736842</v>
      </c>
      <c r="V5" s="112"/>
      <c r="W5" s="49"/>
    </row>
    <row r="6" spans="1:23" ht="12.75">
      <c r="A6" s="10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8">
        <f aca="true" t="shared" si="1" ref="S6:S29">SUM(D6:R6)</f>
        <v>0</v>
      </c>
      <c r="T6" s="68">
        <f>(T5-S6)</f>
        <v>6945.509999999998</v>
      </c>
      <c r="U6" s="75">
        <f t="shared" si="0"/>
        <v>913.882894736842</v>
      </c>
      <c r="V6" s="112"/>
      <c r="W6" s="49"/>
    </row>
    <row r="7" spans="1:23" ht="12.75">
      <c r="A7" s="10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8">
        <f t="shared" si="1"/>
        <v>0</v>
      </c>
      <c r="T7" s="68">
        <f aca="true" t="shared" si="2" ref="T7:T29">(T6-S7)</f>
        <v>6945.509999999998</v>
      </c>
      <c r="U7" s="75">
        <f t="shared" si="0"/>
        <v>913.882894736842</v>
      </c>
      <c r="V7" s="112"/>
      <c r="W7" s="49"/>
    </row>
    <row r="8" spans="1:23" ht="12.75">
      <c r="A8" s="106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8">
        <f t="shared" si="1"/>
        <v>0</v>
      </c>
      <c r="T8" s="68">
        <f t="shared" si="2"/>
        <v>6945.509999999998</v>
      </c>
      <c r="U8" s="75">
        <f t="shared" si="0"/>
        <v>913.882894736842</v>
      </c>
      <c r="V8" s="112"/>
      <c r="W8" s="49"/>
    </row>
    <row r="9" spans="1:23" ht="12.75">
      <c r="A9" s="10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8">
        <f t="shared" si="1"/>
        <v>0</v>
      </c>
      <c r="T9" s="68">
        <f t="shared" si="2"/>
        <v>6945.509999999998</v>
      </c>
      <c r="U9" s="75">
        <f t="shared" si="0"/>
        <v>913.882894736842</v>
      </c>
      <c r="V9" s="112"/>
      <c r="W9" s="49"/>
    </row>
    <row r="10" spans="1:23" ht="12.75">
      <c r="A10" s="106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8">
        <f t="shared" si="1"/>
        <v>0</v>
      </c>
      <c r="T10" s="68">
        <f t="shared" si="2"/>
        <v>6945.509999999998</v>
      </c>
      <c r="U10" s="75">
        <f t="shared" si="0"/>
        <v>913.882894736842</v>
      </c>
      <c r="V10" s="112"/>
      <c r="W10" s="49"/>
    </row>
    <row r="11" spans="1:23" ht="12.75">
      <c r="A11" s="10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58">
        <f t="shared" si="1"/>
        <v>0</v>
      </c>
      <c r="T11" s="68">
        <f t="shared" si="2"/>
        <v>6945.509999999998</v>
      </c>
      <c r="U11" s="75">
        <f t="shared" si="0"/>
        <v>913.882894736842</v>
      </c>
      <c r="V11" s="112"/>
      <c r="W11" s="49"/>
    </row>
    <row r="12" spans="1:23" ht="12.75">
      <c r="A12" s="10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58">
        <f t="shared" si="1"/>
        <v>0</v>
      </c>
      <c r="T12" s="68">
        <f t="shared" si="2"/>
        <v>6945.509999999998</v>
      </c>
      <c r="U12" s="75">
        <f t="shared" si="0"/>
        <v>913.882894736842</v>
      </c>
      <c r="V12" s="112"/>
      <c r="W12" s="49"/>
    </row>
    <row r="13" spans="1:23" ht="12.75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58">
        <f t="shared" si="1"/>
        <v>0</v>
      </c>
      <c r="T13" s="68">
        <f t="shared" si="2"/>
        <v>6945.509999999998</v>
      </c>
      <c r="U13" s="75">
        <f t="shared" si="0"/>
        <v>913.882894736842</v>
      </c>
      <c r="V13" s="112"/>
      <c r="W13" s="49"/>
    </row>
    <row r="14" spans="1:23" ht="12.75">
      <c r="A14" s="10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58">
        <f t="shared" si="1"/>
        <v>0</v>
      </c>
      <c r="T14" s="68">
        <f t="shared" si="2"/>
        <v>6945.509999999998</v>
      </c>
      <c r="U14" s="75">
        <f t="shared" si="0"/>
        <v>913.882894736842</v>
      </c>
      <c r="V14" s="112"/>
      <c r="W14" s="49"/>
    </row>
    <row r="15" spans="1:23" ht="12.75">
      <c r="A15" s="10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8">
        <f t="shared" si="1"/>
        <v>0</v>
      </c>
      <c r="T15" s="68">
        <f t="shared" si="2"/>
        <v>6945.509999999998</v>
      </c>
      <c r="U15" s="75">
        <f t="shared" si="0"/>
        <v>913.882894736842</v>
      </c>
      <c r="V15" s="112"/>
      <c r="W15" s="49"/>
    </row>
    <row r="16" spans="1:23" ht="12.75">
      <c r="A16" s="10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58">
        <f t="shared" si="1"/>
        <v>0</v>
      </c>
      <c r="T16" s="68">
        <f t="shared" si="2"/>
        <v>6945.509999999998</v>
      </c>
      <c r="U16" s="75">
        <f t="shared" si="0"/>
        <v>913.882894736842</v>
      </c>
      <c r="V16" s="112"/>
      <c r="W16" s="49"/>
    </row>
    <row r="17" spans="1:23" ht="12.75">
      <c r="A17" s="10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8">
        <f t="shared" si="1"/>
        <v>0</v>
      </c>
      <c r="T17" s="68">
        <f t="shared" si="2"/>
        <v>6945.509999999998</v>
      </c>
      <c r="U17" s="75">
        <f t="shared" si="0"/>
        <v>913.882894736842</v>
      </c>
      <c r="V17" s="112"/>
      <c r="W17" s="49"/>
    </row>
    <row r="18" spans="1:23" ht="12.75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8">
        <f t="shared" si="1"/>
        <v>0</v>
      </c>
      <c r="T18" s="68">
        <f t="shared" si="2"/>
        <v>6945.509999999998</v>
      </c>
      <c r="U18" s="75">
        <f t="shared" si="0"/>
        <v>913.882894736842</v>
      </c>
      <c r="V18" s="112"/>
      <c r="W18" s="49"/>
    </row>
    <row r="19" spans="1:23" ht="12.75">
      <c r="A19" s="1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8">
        <f t="shared" si="1"/>
        <v>0</v>
      </c>
      <c r="T19" s="68">
        <f t="shared" si="2"/>
        <v>6945.509999999998</v>
      </c>
      <c r="U19" s="75">
        <f t="shared" si="0"/>
        <v>913.882894736842</v>
      </c>
      <c r="V19" s="112"/>
      <c r="W19" s="49"/>
    </row>
    <row r="20" spans="1:23" ht="12.75">
      <c r="A20" s="10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58">
        <f t="shared" si="1"/>
        <v>0</v>
      </c>
      <c r="T20" s="68">
        <f t="shared" si="2"/>
        <v>6945.509999999998</v>
      </c>
      <c r="U20" s="75">
        <f t="shared" si="0"/>
        <v>913.882894736842</v>
      </c>
      <c r="V20" s="112"/>
      <c r="W20" s="49"/>
    </row>
    <row r="21" spans="1:23" ht="12.75">
      <c r="A21" s="10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8">
        <f t="shared" si="1"/>
        <v>0</v>
      </c>
      <c r="T21" s="68">
        <f t="shared" si="2"/>
        <v>6945.509999999998</v>
      </c>
      <c r="U21" s="75">
        <f t="shared" si="0"/>
        <v>913.882894736842</v>
      </c>
      <c r="V21" s="112"/>
      <c r="W21" s="49"/>
    </row>
    <row r="22" spans="1:23" ht="12.75">
      <c r="A22" s="10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8">
        <f t="shared" si="1"/>
        <v>0</v>
      </c>
      <c r="T22" s="68">
        <f t="shared" si="2"/>
        <v>6945.509999999998</v>
      </c>
      <c r="U22" s="75">
        <f t="shared" si="0"/>
        <v>913.882894736842</v>
      </c>
      <c r="V22" s="112"/>
      <c r="W22" s="49"/>
    </row>
    <row r="23" spans="1:23" ht="12.75">
      <c r="A23" s="10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8">
        <f t="shared" si="1"/>
        <v>0</v>
      </c>
      <c r="T23" s="68">
        <f t="shared" si="2"/>
        <v>6945.509999999998</v>
      </c>
      <c r="U23" s="75">
        <f t="shared" si="0"/>
        <v>913.882894736842</v>
      </c>
      <c r="V23" s="112"/>
      <c r="W23" s="49"/>
    </row>
    <row r="24" spans="1:23" ht="12.75">
      <c r="A24" s="1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8">
        <f t="shared" si="1"/>
        <v>0</v>
      </c>
      <c r="T24" s="68">
        <f t="shared" si="2"/>
        <v>6945.509999999998</v>
      </c>
      <c r="U24" s="75">
        <f t="shared" si="0"/>
        <v>913.882894736842</v>
      </c>
      <c r="V24" s="112"/>
      <c r="W24" s="49"/>
    </row>
    <row r="25" spans="1:23" ht="12.75">
      <c r="A25" s="10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8">
        <f t="shared" si="1"/>
        <v>0</v>
      </c>
      <c r="T25" s="68">
        <f t="shared" si="2"/>
        <v>6945.509999999998</v>
      </c>
      <c r="U25" s="75">
        <f t="shared" si="0"/>
        <v>913.882894736842</v>
      </c>
      <c r="V25" s="112"/>
      <c r="W25" s="49"/>
    </row>
    <row r="26" spans="1:23" ht="12.7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58">
        <f t="shared" si="1"/>
        <v>0</v>
      </c>
      <c r="T26" s="69">
        <f t="shared" si="2"/>
        <v>6945.509999999998</v>
      </c>
      <c r="U26" s="75">
        <f t="shared" si="0"/>
        <v>913.882894736842</v>
      </c>
      <c r="V26" s="112"/>
      <c r="W26" s="49"/>
    </row>
    <row r="27" spans="1:23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58">
        <f t="shared" si="1"/>
        <v>0</v>
      </c>
      <c r="T27" s="69">
        <f t="shared" si="2"/>
        <v>6945.509999999998</v>
      </c>
      <c r="U27" s="75">
        <f t="shared" si="0"/>
        <v>913.882894736842</v>
      </c>
      <c r="V27" s="112"/>
      <c r="W27" s="49"/>
    </row>
    <row r="28" spans="1:23" ht="12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58">
        <f t="shared" si="1"/>
        <v>0</v>
      </c>
      <c r="T28" s="69">
        <f t="shared" si="2"/>
        <v>6945.509999999998</v>
      </c>
      <c r="U28" s="75">
        <f t="shared" si="0"/>
        <v>913.882894736842</v>
      </c>
      <c r="V28" s="112"/>
      <c r="W28" s="49"/>
    </row>
    <row r="29" spans="1:23" ht="13.5" thickBot="1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58">
        <f t="shared" si="1"/>
        <v>0</v>
      </c>
      <c r="T29" s="69">
        <f t="shared" si="2"/>
        <v>6945.509999999998</v>
      </c>
      <c r="U29" s="110">
        <f t="shared" si="0"/>
        <v>913.882894736842</v>
      </c>
      <c r="V29" s="113"/>
      <c r="W29" s="49"/>
    </row>
    <row r="30" spans="1:23" ht="13.5" thickBot="1">
      <c r="A30" s="11" t="s">
        <v>15</v>
      </c>
      <c r="B30" s="12"/>
      <c r="C30" s="13"/>
      <c r="D30" s="13">
        <f>SUM(D4:D29)</f>
        <v>0</v>
      </c>
      <c r="E30" s="13">
        <f aca="true" t="shared" si="3" ref="E30:S30">SUM(E4:E29)</f>
        <v>0</v>
      </c>
      <c r="F30" s="13">
        <f t="shared" si="3"/>
        <v>0</v>
      </c>
      <c r="G30" s="13">
        <f t="shared" si="3"/>
        <v>0</v>
      </c>
      <c r="H30" s="13">
        <f t="shared" si="3"/>
        <v>0</v>
      </c>
      <c r="I30" s="13">
        <f t="shared" si="3"/>
        <v>0</v>
      </c>
      <c r="J30" s="13">
        <f t="shared" si="3"/>
        <v>0</v>
      </c>
      <c r="K30" s="13">
        <f t="shared" si="3"/>
        <v>0</v>
      </c>
      <c r="L30" s="13">
        <f t="shared" si="3"/>
        <v>0</v>
      </c>
      <c r="M30" s="13">
        <f t="shared" si="3"/>
        <v>0</v>
      </c>
      <c r="N30" s="13">
        <f>SUM(N4:N29)</f>
        <v>0</v>
      </c>
      <c r="O30" s="13">
        <f>SUM(O4:O29)</f>
        <v>0</v>
      </c>
      <c r="P30" s="13">
        <f t="shared" si="3"/>
        <v>0</v>
      </c>
      <c r="Q30" s="13">
        <f t="shared" si="3"/>
        <v>0</v>
      </c>
      <c r="R30" s="13">
        <f t="shared" si="3"/>
        <v>0</v>
      </c>
      <c r="S30" s="63">
        <f t="shared" si="3"/>
        <v>0</v>
      </c>
      <c r="T30" s="70">
        <f>T29</f>
        <v>6945.509999999998</v>
      </c>
      <c r="U30" s="108">
        <f t="shared" si="0"/>
        <v>913.882894736842</v>
      </c>
      <c r="V30" s="67">
        <f>SUM(V3:V29)</f>
        <v>234372.6</v>
      </c>
      <c r="W30" s="7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D34" sqref="D34"/>
    </sheetView>
  </sheetViews>
  <sheetFormatPr defaultColWidth="11.421875" defaultRowHeight="12.75"/>
  <cols>
    <col min="1" max="1" width="34.00390625" style="0" customWidth="1"/>
    <col min="2" max="2" width="10.57421875" style="0" customWidth="1"/>
    <col min="3" max="3" width="11.00390625" style="0" bestFit="1" customWidth="1"/>
    <col min="4" max="4" width="10.00390625" style="0" customWidth="1"/>
    <col min="5" max="5" width="8.57421875" style="0" customWidth="1"/>
    <col min="6" max="6" width="7.421875" style="0" customWidth="1"/>
    <col min="7" max="7" width="8.57421875" style="0" bestFit="1" customWidth="1"/>
    <col min="8" max="8" width="5.421875" style="0" customWidth="1"/>
    <col min="9" max="9" width="7.00390625" style="0" customWidth="1"/>
    <col min="10" max="10" width="7.140625" style="0" bestFit="1" customWidth="1"/>
    <col min="11" max="11" width="5.57421875" style="0" customWidth="1"/>
    <col min="12" max="12" width="6.00390625" style="0" customWidth="1"/>
    <col min="13" max="13" width="7.421875" style="0" bestFit="1" customWidth="1"/>
    <col min="14" max="14" width="7.421875" style="0" customWidth="1"/>
    <col min="15" max="15" width="7.57421875" style="0" customWidth="1"/>
    <col min="16" max="16" width="7.28125" style="0" customWidth="1"/>
    <col min="17" max="17" width="6.28125" style="0" customWidth="1"/>
    <col min="18" max="18" width="9.28125" style="0" bestFit="1" customWidth="1"/>
    <col min="19" max="19" width="12.7109375" style="0" customWidth="1"/>
    <col min="20" max="20" width="13.28125" style="37" customWidth="1"/>
    <col min="21" max="21" width="11.421875" style="36" customWidth="1"/>
    <col min="22" max="22" width="12.140625" style="37" customWidth="1"/>
    <col min="23" max="23" width="21.57421875" style="37" customWidth="1"/>
  </cols>
  <sheetData>
    <row r="1" spans="1:23" ht="21" thickBot="1">
      <c r="A1" s="6" t="s">
        <v>16</v>
      </c>
      <c r="B1" s="7"/>
      <c r="C1" s="7"/>
      <c r="D1" s="39" t="s">
        <v>71</v>
      </c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79"/>
      <c r="T1" s="72" t="s">
        <v>68</v>
      </c>
      <c r="U1" s="55" t="s">
        <v>45</v>
      </c>
      <c r="V1" s="47" t="s">
        <v>69</v>
      </c>
      <c r="W1" s="47" t="s">
        <v>70</v>
      </c>
    </row>
    <row r="2" spans="1:23" ht="21" thickBot="1">
      <c r="A2" s="7" t="s">
        <v>84</v>
      </c>
      <c r="B2" s="2" t="s">
        <v>17</v>
      </c>
      <c r="C2" s="2"/>
      <c r="D2" s="2" t="s">
        <v>0</v>
      </c>
      <c r="E2" s="2"/>
      <c r="F2" s="2" t="s">
        <v>66</v>
      </c>
      <c r="G2" s="2">
        <v>2010</v>
      </c>
      <c r="H2" s="1"/>
      <c r="I2" s="1"/>
      <c r="J2" s="1"/>
      <c r="K2" s="1"/>
      <c r="L2" s="1"/>
      <c r="M2" s="1"/>
      <c r="N2" s="28" t="s">
        <v>64</v>
      </c>
      <c r="O2" s="28" t="s">
        <v>65</v>
      </c>
      <c r="P2" s="28" t="s">
        <v>77</v>
      </c>
      <c r="Q2" s="28" t="s">
        <v>60</v>
      </c>
      <c r="R2" s="28" t="s">
        <v>62</v>
      </c>
      <c r="S2" s="80" t="s">
        <v>1</v>
      </c>
      <c r="T2" s="49" t="s">
        <v>1</v>
      </c>
      <c r="U2" s="159" t="s">
        <v>1</v>
      </c>
      <c r="V2" s="109" t="s">
        <v>81</v>
      </c>
      <c r="W2" s="51" t="s">
        <v>55</v>
      </c>
    </row>
    <row r="3" spans="1:23" ht="13.5" thickBot="1">
      <c r="A3" s="9" t="s">
        <v>2</v>
      </c>
      <c r="B3" s="28" t="s">
        <v>3</v>
      </c>
      <c r="C3" s="28" t="s">
        <v>4</v>
      </c>
      <c r="D3" s="28" t="s">
        <v>32</v>
      </c>
      <c r="E3" s="28" t="s">
        <v>6</v>
      </c>
      <c r="F3" s="28" t="s">
        <v>7</v>
      </c>
      <c r="G3" s="28" t="s">
        <v>62</v>
      </c>
      <c r="H3" s="28" t="s">
        <v>9</v>
      </c>
      <c r="I3" s="28" t="s">
        <v>10</v>
      </c>
      <c r="J3" s="28" t="s">
        <v>11</v>
      </c>
      <c r="K3" s="28" t="s">
        <v>18</v>
      </c>
      <c r="L3" s="28" t="s">
        <v>19</v>
      </c>
      <c r="M3" s="28" t="s">
        <v>57</v>
      </c>
      <c r="N3" s="28" t="s">
        <v>58</v>
      </c>
      <c r="O3" s="28" t="s">
        <v>12</v>
      </c>
      <c r="P3" s="28" t="s">
        <v>63</v>
      </c>
      <c r="Q3" s="28" t="s">
        <v>61</v>
      </c>
      <c r="R3" s="28" t="s">
        <v>59</v>
      </c>
      <c r="S3" s="57" t="s">
        <v>13</v>
      </c>
      <c r="T3" s="155">
        <f>SUM(V4:V33)+W3</f>
        <v>234372.6</v>
      </c>
      <c r="U3" s="85">
        <f>T3/8.01</f>
        <v>29260</v>
      </c>
      <c r="V3" s="71">
        <f>W3</f>
        <v>0</v>
      </c>
      <c r="W3" s="146"/>
    </row>
    <row r="4" spans="1:23" ht="13.5" thickBot="1">
      <c r="A4" s="32"/>
      <c r="B4" s="33"/>
      <c r="C4" s="33"/>
      <c r="D4" s="33"/>
      <c r="E4" s="33"/>
      <c r="F4" s="33"/>
      <c r="G4" s="33"/>
      <c r="H4" s="33"/>
      <c r="I4" s="33"/>
      <c r="J4" s="33" t="s">
        <v>14</v>
      </c>
      <c r="K4" s="33"/>
      <c r="L4" s="33"/>
      <c r="M4" s="33"/>
      <c r="N4" s="33"/>
      <c r="O4" s="33" t="s">
        <v>14</v>
      </c>
      <c r="P4" s="33"/>
      <c r="Q4" s="33"/>
      <c r="R4" s="34"/>
      <c r="S4" s="57"/>
      <c r="T4" s="103"/>
      <c r="U4" s="86">
        <f aca="true" t="shared" si="0" ref="U4:U34">T4/8.01</f>
        <v>0</v>
      </c>
      <c r="V4" s="146"/>
      <c r="W4" s="56"/>
    </row>
    <row r="5" spans="1:23" s="154" customFormat="1" ht="12.75">
      <c r="A5" s="167" t="s">
        <v>86</v>
      </c>
      <c r="B5" s="169"/>
      <c r="C5" s="149"/>
      <c r="D5" s="150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51">
        <f>SUM(D5:R5)</f>
        <v>0</v>
      </c>
      <c r="T5" s="152">
        <f>(T3-S5)</f>
        <v>234372.6</v>
      </c>
      <c r="U5" s="86">
        <f t="shared" si="0"/>
        <v>29260</v>
      </c>
      <c r="V5" s="147">
        <v>234372.6</v>
      </c>
      <c r="W5" s="153" t="s">
        <v>85</v>
      </c>
    </row>
    <row r="6" spans="1:23" ht="12.75">
      <c r="A6" s="3" t="s">
        <v>88</v>
      </c>
      <c r="B6" s="170">
        <v>61197</v>
      </c>
      <c r="C6" s="17" t="s">
        <v>87</v>
      </c>
      <c r="D6" s="17">
        <v>519.74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59">
        <f aca="true" t="shared" si="1" ref="S6:S33">SUM(D6:R6)</f>
        <v>519.74</v>
      </c>
      <c r="T6" s="103">
        <f>(T5-S6)</f>
        <v>233852.86000000002</v>
      </c>
      <c r="U6" s="86">
        <f t="shared" si="0"/>
        <v>29195.113607990013</v>
      </c>
      <c r="V6" s="148"/>
      <c r="W6" s="49"/>
    </row>
    <row r="7" spans="1:23" ht="12.75">
      <c r="A7" s="3" t="s">
        <v>89</v>
      </c>
      <c r="B7" s="170">
        <v>95170</v>
      </c>
      <c r="C7" s="17" t="s">
        <v>87</v>
      </c>
      <c r="D7" s="30">
        <v>1247.22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59">
        <f t="shared" si="1"/>
        <v>1247.22</v>
      </c>
      <c r="T7" s="103">
        <f aca="true" t="shared" si="2" ref="T7:T28">(T6-S7)</f>
        <v>232605.64</v>
      </c>
      <c r="U7" s="86">
        <f t="shared" si="0"/>
        <v>29039.405742821476</v>
      </c>
      <c r="V7" s="148"/>
      <c r="W7" s="49"/>
    </row>
    <row r="8" spans="1:23" ht="12.75">
      <c r="A8" s="3" t="s">
        <v>90</v>
      </c>
      <c r="B8" s="170">
        <v>33</v>
      </c>
      <c r="C8" s="17" t="s">
        <v>87</v>
      </c>
      <c r="D8" s="30">
        <v>1000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59">
        <f t="shared" si="1"/>
        <v>1000</v>
      </c>
      <c r="T8" s="103">
        <f t="shared" si="2"/>
        <v>231605.64</v>
      </c>
      <c r="U8" s="86">
        <f t="shared" si="0"/>
        <v>28914.561797752813</v>
      </c>
      <c r="V8" s="148"/>
      <c r="W8" s="49"/>
    </row>
    <row r="9" spans="1:23" ht="12.75">
      <c r="A9" s="3" t="s">
        <v>91</v>
      </c>
      <c r="B9" s="170">
        <v>34</v>
      </c>
      <c r="C9" s="17" t="s">
        <v>87</v>
      </c>
      <c r="D9" s="17">
        <v>350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59">
        <f t="shared" si="1"/>
        <v>350</v>
      </c>
      <c r="T9" s="103">
        <f t="shared" si="2"/>
        <v>231255.64</v>
      </c>
      <c r="U9" s="86">
        <f t="shared" si="0"/>
        <v>28870.86641697878</v>
      </c>
      <c r="V9" s="148"/>
      <c r="W9" s="49"/>
    </row>
    <row r="10" spans="1:23" ht="12.75">
      <c r="A10" s="3" t="s">
        <v>92</v>
      </c>
      <c r="B10" s="170">
        <v>78911</v>
      </c>
      <c r="C10" s="17" t="s">
        <v>87</v>
      </c>
      <c r="D10" s="17"/>
      <c r="E10" s="17"/>
      <c r="F10" s="17"/>
      <c r="G10" s="17"/>
      <c r="H10" s="17"/>
      <c r="I10" s="17"/>
      <c r="J10" s="17"/>
      <c r="K10" s="17">
        <v>35</v>
      </c>
      <c r="L10" s="17"/>
      <c r="M10" s="17"/>
      <c r="N10" s="17"/>
      <c r="O10" s="17"/>
      <c r="P10" s="17"/>
      <c r="Q10" s="17"/>
      <c r="R10" s="17"/>
      <c r="S10" s="59">
        <f t="shared" si="1"/>
        <v>35</v>
      </c>
      <c r="T10" s="103">
        <f t="shared" si="2"/>
        <v>231220.64</v>
      </c>
      <c r="U10" s="86">
        <f t="shared" si="0"/>
        <v>28866.496878901376</v>
      </c>
      <c r="V10" s="148"/>
      <c r="W10" s="49"/>
    </row>
    <row r="11" spans="1:23" ht="12.75">
      <c r="A11" s="3" t="s">
        <v>93</v>
      </c>
      <c r="B11" s="170">
        <v>1351</v>
      </c>
      <c r="C11" s="17" t="s">
        <v>87</v>
      </c>
      <c r="D11" s="17"/>
      <c r="E11" s="17"/>
      <c r="F11" s="17"/>
      <c r="G11" s="17"/>
      <c r="H11" s="17"/>
      <c r="I11" s="17">
        <v>35</v>
      </c>
      <c r="J11" s="17"/>
      <c r="K11" s="17"/>
      <c r="L11" s="17"/>
      <c r="M11" s="17"/>
      <c r="N11" s="17"/>
      <c r="O11" s="17"/>
      <c r="P11" s="17"/>
      <c r="Q11" s="17"/>
      <c r="R11" s="17"/>
      <c r="S11" s="59">
        <f t="shared" si="1"/>
        <v>35</v>
      </c>
      <c r="T11" s="103">
        <f t="shared" si="2"/>
        <v>231185.64</v>
      </c>
      <c r="U11" s="86">
        <f t="shared" si="0"/>
        <v>28862.127340823972</v>
      </c>
      <c r="V11" s="148"/>
      <c r="W11" s="49"/>
    </row>
    <row r="12" spans="1:23" ht="12.75">
      <c r="A12" s="3" t="s">
        <v>94</v>
      </c>
      <c r="B12" s="170">
        <v>26139</v>
      </c>
      <c r="C12" s="17" t="s">
        <v>87</v>
      </c>
      <c r="D12" s="17">
        <v>830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59">
        <f t="shared" si="1"/>
        <v>830</v>
      </c>
      <c r="T12" s="103">
        <f t="shared" si="2"/>
        <v>230355.64</v>
      </c>
      <c r="U12" s="86">
        <f t="shared" si="0"/>
        <v>28758.50686641698</v>
      </c>
      <c r="V12" s="148"/>
      <c r="W12" s="49"/>
    </row>
    <row r="13" spans="1:23" ht="12.75">
      <c r="A13" s="3" t="s">
        <v>97</v>
      </c>
      <c r="B13" s="170"/>
      <c r="C13" s="17" t="s">
        <v>95</v>
      </c>
      <c r="D13" s="17"/>
      <c r="E13" s="17">
        <v>2100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59">
        <f t="shared" si="1"/>
        <v>2100</v>
      </c>
      <c r="T13" s="103">
        <f t="shared" si="2"/>
        <v>228255.64</v>
      </c>
      <c r="U13" s="86">
        <f t="shared" si="0"/>
        <v>28496.334581772786</v>
      </c>
      <c r="V13" s="148"/>
      <c r="W13" s="49"/>
    </row>
    <row r="14" spans="1:23" ht="12.75">
      <c r="A14" s="3" t="s">
        <v>98</v>
      </c>
      <c r="B14" s="170"/>
      <c r="C14" s="17" t="s">
        <v>96</v>
      </c>
      <c r="D14" s="17"/>
      <c r="E14" s="17">
        <v>3081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59">
        <f t="shared" si="1"/>
        <v>3081</v>
      </c>
      <c r="T14" s="103">
        <f t="shared" si="2"/>
        <v>225174.64</v>
      </c>
      <c r="U14" s="86">
        <f t="shared" si="0"/>
        <v>28111.69038701623</v>
      </c>
      <c r="V14" s="148"/>
      <c r="W14" s="49"/>
    </row>
    <row r="15" spans="1:23" ht="12.75">
      <c r="A15" s="3" t="s">
        <v>94</v>
      </c>
      <c r="B15" s="170">
        <v>26117</v>
      </c>
      <c r="C15" s="17" t="s">
        <v>99</v>
      </c>
      <c r="D15" s="17">
        <v>6556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59">
        <f t="shared" si="1"/>
        <v>6556</v>
      </c>
      <c r="T15" s="103">
        <f t="shared" si="2"/>
        <v>218618.64</v>
      </c>
      <c r="U15" s="86">
        <f t="shared" si="0"/>
        <v>27293.21348314607</v>
      </c>
      <c r="V15" s="148"/>
      <c r="W15" s="49"/>
    </row>
    <row r="16" spans="1:23" ht="12.75">
      <c r="A16" s="3" t="s">
        <v>94</v>
      </c>
      <c r="B16" s="170">
        <v>26117</v>
      </c>
      <c r="C16" s="17" t="s">
        <v>99</v>
      </c>
      <c r="D16" s="30">
        <v>1694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59">
        <f t="shared" si="1"/>
        <v>1694</v>
      </c>
      <c r="T16" s="103">
        <f t="shared" si="2"/>
        <v>216924.64</v>
      </c>
      <c r="U16" s="86">
        <f t="shared" si="0"/>
        <v>27081.727840199754</v>
      </c>
      <c r="V16" s="148"/>
      <c r="W16" s="49"/>
    </row>
    <row r="17" spans="1:23" ht="12.75">
      <c r="A17" s="3" t="s">
        <v>100</v>
      </c>
      <c r="B17" s="170">
        <v>2</v>
      </c>
      <c r="C17" s="17" t="s">
        <v>101</v>
      </c>
      <c r="D17" s="17">
        <v>3600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59">
        <f t="shared" si="1"/>
        <v>3600</v>
      </c>
      <c r="T17" s="103">
        <f t="shared" si="2"/>
        <v>213324.64</v>
      </c>
      <c r="U17" s="86">
        <f t="shared" si="0"/>
        <v>26632.289637952563</v>
      </c>
      <c r="V17" s="148"/>
      <c r="W17" s="49"/>
    </row>
    <row r="18" spans="1:23" ht="12.75">
      <c r="A18" s="3" t="s">
        <v>98</v>
      </c>
      <c r="B18" s="170"/>
      <c r="C18" s="17" t="s">
        <v>102</v>
      </c>
      <c r="D18" s="30"/>
      <c r="E18" s="17">
        <v>2054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59">
        <f t="shared" si="1"/>
        <v>2054</v>
      </c>
      <c r="T18" s="103">
        <f t="shared" si="2"/>
        <v>211270.64</v>
      </c>
      <c r="U18" s="86">
        <f t="shared" si="0"/>
        <v>26375.860174781526</v>
      </c>
      <c r="V18" s="148"/>
      <c r="W18" s="49"/>
    </row>
    <row r="19" spans="1:23" ht="12.75">
      <c r="A19" s="3" t="s">
        <v>103</v>
      </c>
      <c r="B19" s="170"/>
      <c r="C19" s="17" t="s">
        <v>104</v>
      </c>
      <c r="D19" s="17"/>
      <c r="E19" s="17">
        <v>2054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59">
        <f t="shared" si="1"/>
        <v>2054</v>
      </c>
      <c r="T19" s="103">
        <f t="shared" si="2"/>
        <v>209216.64</v>
      </c>
      <c r="U19" s="86">
        <f t="shared" si="0"/>
        <v>26119.43071161049</v>
      </c>
      <c r="V19" s="148"/>
      <c r="W19" s="49"/>
    </row>
    <row r="20" spans="1:23" ht="12.75">
      <c r="A20" s="3" t="s">
        <v>97</v>
      </c>
      <c r="B20" s="170"/>
      <c r="C20" s="17" t="s">
        <v>105</v>
      </c>
      <c r="D20" s="17"/>
      <c r="E20" s="17">
        <v>1400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59">
        <f t="shared" si="1"/>
        <v>1400</v>
      </c>
      <c r="T20" s="103">
        <f t="shared" si="2"/>
        <v>207816.64</v>
      </c>
      <c r="U20" s="86">
        <f t="shared" si="0"/>
        <v>25944.64918851436</v>
      </c>
      <c r="V20" s="148"/>
      <c r="W20" s="49"/>
    </row>
    <row r="21" spans="1:23" ht="12.75">
      <c r="A21" s="3" t="s">
        <v>106</v>
      </c>
      <c r="B21" s="170"/>
      <c r="C21" s="17" t="s">
        <v>107</v>
      </c>
      <c r="D21" s="30"/>
      <c r="E21" s="17">
        <v>4038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59">
        <f t="shared" si="1"/>
        <v>4038</v>
      </c>
      <c r="T21" s="103">
        <f t="shared" si="2"/>
        <v>203778.64</v>
      </c>
      <c r="U21" s="86">
        <f t="shared" si="0"/>
        <v>25440.529338327095</v>
      </c>
      <c r="V21" s="148"/>
      <c r="W21" s="49"/>
    </row>
    <row r="22" spans="1:23" ht="12.75">
      <c r="A22" s="3" t="s">
        <v>109</v>
      </c>
      <c r="B22" s="170">
        <v>64</v>
      </c>
      <c r="C22" s="17" t="s">
        <v>108</v>
      </c>
      <c r="D22" s="17">
        <v>600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59">
        <f t="shared" si="1"/>
        <v>600</v>
      </c>
      <c r="T22" s="103">
        <f t="shared" si="2"/>
        <v>203178.64</v>
      </c>
      <c r="U22" s="86">
        <f t="shared" si="0"/>
        <v>25365.622971285895</v>
      </c>
      <c r="V22" s="148"/>
      <c r="W22" s="49"/>
    </row>
    <row r="23" spans="1:23" ht="12.75">
      <c r="A23" s="168" t="s">
        <v>110</v>
      </c>
      <c r="B23" s="170">
        <v>93</v>
      </c>
      <c r="C23" s="17" t="s">
        <v>108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>
        <v>15</v>
      </c>
      <c r="R23" s="17"/>
      <c r="S23" s="59">
        <f t="shared" si="1"/>
        <v>15</v>
      </c>
      <c r="T23" s="103">
        <f t="shared" si="2"/>
        <v>203163.64</v>
      </c>
      <c r="U23" s="86">
        <f t="shared" si="0"/>
        <v>25363.750312109863</v>
      </c>
      <c r="V23" s="148"/>
      <c r="W23" s="49"/>
    </row>
    <row r="24" spans="1:23" ht="12.75">
      <c r="A24" s="3" t="s">
        <v>111</v>
      </c>
      <c r="B24" s="40">
        <v>1</v>
      </c>
      <c r="C24" s="17" t="s">
        <v>108</v>
      </c>
      <c r="D24" s="17"/>
      <c r="E24" s="17"/>
      <c r="F24" s="17"/>
      <c r="G24" s="17"/>
      <c r="H24" s="17"/>
      <c r="I24" s="17"/>
      <c r="J24" s="17">
        <v>132</v>
      </c>
      <c r="K24" s="17"/>
      <c r="L24" s="17"/>
      <c r="M24" s="17"/>
      <c r="N24" s="17"/>
      <c r="O24" s="17"/>
      <c r="P24" s="17"/>
      <c r="Q24" s="17"/>
      <c r="R24" s="17"/>
      <c r="S24" s="59">
        <f t="shared" si="1"/>
        <v>132</v>
      </c>
      <c r="T24" s="103">
        <f t="shared" si="2"/>
        <v>203031.64</v>
      </c>
      <c r="U24" s="86">
        <f t="shared" si="0"/>
        <v>25347.2709113608</v>
      </c>
      <c r="V24" s="148"/>
      <c r="W24" s="49"/>
    </row>
    <row r="25" spans="1:23" ht="12.75">
      <c r="A25" s="41" t="s">
        <v>94</v>
      </c>
      <c r="B25" s="17">
        <v>26434</v>
      </c>
      <c r="C25" s="17" t="s">
        <v>108</v>
      </c>
      <c r="D25" s="17">
        <v>13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59">
        <f t="shared" si="1"/>
        <v>13</v>
      </c>
      <c r="T25" s="103">
        <f t="shared" si="2"/>
        <v>203018.64</v>
      </c>
      <c r="U25" s="86">
        <f t="shared" si="0"/>
        <v>25345.64794007491</v>
      </c>
      <c r="V25" s="148"/>
      <c r="W25" s="49"/>
    </row>
    <row r="26" spans="1:23" ht="12.75">
      <c r="A26" s="3" t="s">
        <v>112</v>
      </c>
      <c r="B26" s="17">
        <v>159839</v>
      </c>
      <c r="C26" s="17" t="s">
        <v>108</v>
      </c>
      <c r="D26" s="17"/>
      <c r="E26" s="17"/>
      <c r="F26" s="17"/>
      <c r="G26" s="17"/>
      <c r="H26" s="17"/>
      <c r="I26" s="17">
        <v>154</v>
      </c>
      <c r="J26" s="17"/>
      <c r="K26" s="17"/>
      <c r="L26" s="17"/>
      <c r="M26" s="17"/>
      <c r="N26" s="17"/>
      <c r="O26" s="17"/>
      <c r="P26" s="17"/>
      <c r="Q26" s="17"/>
      <c r="R26" s="17"/>
      <c r="S26" s="59">
        <f t="shared" si="1"/>
        <v>154</v>
      </c>
      <c r="T26" s="104">
        <f t="shared" si="2"/>
        <v>202864.64</v>
      </c>
      <c r="U26" s="86">
        <f t="shared" si="0"/>
        <v>25326.421972534336</v>
      </c>
      <c r="V26" s="148"/>
      <c r="W26" s="49"/>
    </row>
    <row r="27" spans="1:23" ht="12.75">
      <c r="A27" s="3" t="s">
        <v>113</v>
      </c>
      <c r="B27" s="17">
        <v>4360</v>
      </c>
      <c r="C27" s="17" t="s">
        <v>108</v>
      </c>
      <c r="D27" s="17"/>
      <c r="E27" s="17"/>
      <c r="F27" s="17"/>
      <c r="G27" s="17">
        <v>55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59">
        <f t="shared" si="1"/>
        <v>55</v>
      </c>
      <c r="T27" s="104">
        <f t="shared" si="2"/>
        <v>202809.64</v>
      </c>
      <c r="U27" s="86">
        <f t="shared" si="0"/>
        <v>25319.55555555556</v>
      </c>
      <c r="V27" s="148"/>
      <c r="W27" s="49"/>
    </row>
    <row r="28" spans="1:23" ht="12.75">
      <c r="A28" s="3" t="s">
        <v>114</v>
      </c>
      <c r="B28" s="17">
        <v>4121</v>
      </c>
      <c r="C28" s="17" t="s">
        <v>108</v>
      </c>
      <c r="D28" s="17"/>
      <c r="E28" s="17"/>
      <c r="F28" s="17">
        <v>56.25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59">
        <f t="shared" si="1"/>
        <v>56.25</v>
      </c>
      <c r="T28" s="104">
        <f t="shared" si="2"/>
        <v>202753.39</v>
      </c>
      <c r="U28" s="86">
        <f t="shared" si="0"/>
        <v>25312.533083645445</v>
      </c>
      <c r="V28" s="148"/>
      <c r="W28" s="49"/>
    </row>
    <row r="29" spans="1:23" ht="12.75">
      <c r="A29" s="3" t="s">
        <v>115</v>
      </c>
      <c r="B29" s="17">
        <v>5095</v>
      </c>
      <c r="C29" s="17" t="s">
        <v>108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>
        <v>245</v>
      </c>
      <c r="R29" s="17"/>
      <c r="S29" s="59">
        <f t="shared" si="1"/>
        <v>245</v>
      </c>
      <c r="T29" s="104">
        <f>(T28-S29)</f>
        <v>202508.39</v>
      </c>
      <c r="U29" s="86">
        <f t="shared" si="0"/>
        <v>25281.946317103622</v>
      </c>
      <c r="V29" s="156"/>
      <c r="W29" s="49"/>
    </row>
    <row r="30" spans="1:23" ht="12.75">
      <c r="A30" s="3" t="s">
        <v>94</v>
      </c>
      <c r="B30" s="17">
        <v>26433</v>
      </c>
      <c r="C30" s="17" t="s">
        <v>108</v>
      </c>
      <c r="D30" s="17">
        <v>16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59">
        <f t="shared" si="1"/>
        <v>16</v>
      </c>
      <c r="T30" s="104">
        <f>(T29-S30)</f>
        <v>202492.39</v>
      </c>
      <c r="U30" s="86">
        <f t="shared" si="0"/>
        <v>25279.948813982523</v>
      </c>
      <c r="V30" s="156"/>
      <c r="W30" s="49"/>
    </row>
    <row r="31" spans="1:23" ht="12.75">
      <c r="A31" s="3" t="s">
        <v>116</v>
      </c>
      <c r="B31" s="17">
        <v>947</v>
      </c>
      <c r="C31" s="17" t="s">
        <v>108</v>
      </c>
      <c r="D31" s="17"/>
      <c r="E31" s="17"/>
      <c r="F31" s="17"/>
      <c r="G31" s="17">
        <v>177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59">
        <f t="shared" si="1"/>
        <v>177</v>
      </c>
      <c r="T31" s="104">
        <f>(T30-S31)</f>
        <v>202315.39</v>
      </c>
      <c r="U31" s="86">
        <f t="shared" si="0"/>
        <v>25257.851435705372</v>
      </c>
      <c r="V31" s="156"/>
      <c r="W31" s="49"/>
    </row>
    <row r="32" spans="1:23" ht="12.75">
      <c r="A32" s="3" t="s">
        <v>116</v>
      </c>
      <c r="B32" s="17">
        <v>1764700</v>
      </c>
      <c r="C32" s="17" t="s">
        <v>108</v>
      </c>
      <c r="D32" s="17"/>
      <c r="E32" s="17"/>
      <c r="F32" s="17"/>
      <c r="G32" s="17">
        <v>262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59">
        <f t="shared" si="1"/>
        <v>262</v>
      </c>
      <c r="T32" s="104">
        <f>(T31-S32)</f>
        <v>202053.39</v>
      </c>
      <c r="U32" s="86">
        <f t="shared" si="0"/>
        <v>25225.14232209738</v>
      </c>
      <c r="V32" s="156"/>
      <c r="W32" s="49"/>
    </row>
    <row r="33" spans="1:23" ht="13.5" thickBot="1">
      <c r="A33" s="14" t="s">
        <v>117</v>
      </c>
      <c r="B33" s="20">
        <v>22</v>
      </c>
      <c r="C33" s="17" t="s">
        <v>108</v>
      </c>
      <c r="D33" s="21"/>
      <c r="E33" s="21"/>
      <c r="F33" s="21"/>
      <c r="G33" s="21">
        <v>275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17"/>
      <c r="S33" s="59">
        <f t="shared" si="1"/>
        <v>275</v>
      </c>
      <c r="T33" s="104">
        <f>(T32-S33)</f>
        <v>201778.39</v>
      </c>
      <c r="U33" s="86">
        <f t="shared" si="0"/>
        <v>25190.8102372035</v>
      </c>
      <c r="V33" s="156"/>
      <c r="W33" s="49"/>
    </row>
    <row r="34" spans="1:23" ht="13.5" thickBot="1">
      <c r="A34" s="11" t="s">
        <v>15</v>
      </c>
      <c r="B34" s="22"/>
      <c r="C34" s="18"/>
      <c r="D34" s="18">
        <f>SUM(D4:D33)</f>
        <v>16425.96</v>
      </c>
      <c r="E34" s="18">
        <f aca="true" t="shared" si="3" ref="E34:O34">SUM(E4:E33)</f>
        <v>14727</v>
      </c>
      <c r="F34" s="18">
        <f t="shared" si="3"/>
        <v>56.25</v>
      </c>
      <c r="G34" s="18">
        <f t="shared" si="3"/>
        <v>769</v>
      </c>
      <c r="H34" s="18">
        <f t="shared" si="3"/>
        <v>0</v>
      </c>
      <c r="I34" s="18">
        <f t="shared" si="3"/>
        <v>189</v>
      </c>
      <c r="J34" s="18">
        <f t="shared" si="3"/>
        <v>132</v>
      </c>
      <c r="K34" s="18">
        <f t="shared" si="3"/>
        <v>35</v>
      </c>
      <c r="L34" s="18">
        <f t="shared" si="3"/>
        <v>0</v>
      </c>
      <c r="M34" s="18">
        <f t="shared" si="3"/>
        <v>0</v>
      </c>
      <c r="N34" s="18">
        <f t="shared" si="3"/>
        <v>0</v>
      </c>
      <c r="O34" s="18">
        <f t="shared" si="3"/>
        <v>0</v>
      </c>
      <c r="P34" s="18">
        <f>SUM(P4:P33)</f>
        <v>0</v>
      </c>
      <c r="Q34" s="18">
        <f>SUM(Q4:Q33)</f>
        <v>260</v>
      </c>
      <c r="R34" s="18">
        <f>SUM(R4:R33)</f>
        <v>0</v>
      </c>
      <c r="S34" s="60">
        <f>SUM(S4:S33)</f>
        <v>32594.21</v>
      </c>
      <c r="T34" s="105">
        <f>T33</f>
        <v>201778.39</v>
      </c>
      <c r="U34" s="87">
        <f t="shared" si="0"/>
        <v>25190.8102372035</v>
      </c>
      <c r="V34" s="157">
        <f>SUM(V3:V33)</f>
        <v>234372.6</v>
      </c>
      <c r="W34" s="107"/>
    </row>
  </sheetData>
  <sheetProtection formatCells="0" selectLockedCells="1" selectUnlockedCells="1"/>
  <printOptions/>
  <pageMargins left="0.75" right="0.75" top="1" bottom="1" header="0" footer="0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0"/>
  <sheetViews>
    <sheetView zoomScale="75" zoomScaleNormal="75" zoomScalePageLayoutView="0" workbookViewId="0" topLeftCell="A1">
      <selection activeCell="D30" sqref="D30"/>
    </sheetView>
  </sheetViews>
  <sheetFormatPr defaultColWidth="11.421875" defaultRowHeight="12.75"/>
  <cols>
    <col min="1" max="1" width="35.00390625" style="0" customWidth="1"/>
    <col min="2" max="2" width="14.421875" style="0" bestFit="1" customWidth="1"/>
    <col min="3" max="3" width="11.00390625" style="0" bestFit="1" customWidth="1"/>
    <col min="4" max="4" width="9.7109375" style="0" customWidth="1"/>
    <col min="5" max="5" width="10.28125" style="0" bestFit="1" customWidth="1"/>
    <col min="6" max="7" width="8.57421875" style="0" bestFit="1" customWidth="1"/>
    <col min="8" max="8" width="6.8515625" style="0" bestFit="1" customWidth="1"/>
    <col min="9" max="9" width="8.8515625" style="0" bestFit="1" customWidth="1"/>
    <col min="10" max="10" width="7.140625" style="0" bestFit="1" customWidth="1"/>
    <col min="11" max="11" width="4.7109375" style="0" customWidth="1"/>
    <col min="12" max="12" width="6.28125" style="0" bestFit="1" customWidth="1"/>
    <col min="13" max="13" width="7.421875" style="0" bestFit="1" customWidth="1"/>
    <col min="14" max="14" width="7.8515625" style="0" customWidth="1"/>
    <col min="15" max="15" width="8.421875" style="0" customWidth="1"/>
    <col min="16" max="16" width="7.57421875" style="0" bestFit="1" customWidth="1"/>
    <col min="17" max="17" width="6.421875" style="0" bestFit="1" customWidth="1"/>
    <col min="18" max="18" width="4.421875" style="0" customWidth="1"/>
    <col min="19" max="19" width="9.140625" style="0" customWidth="1"/>
    <col min="20" max="20" width="13.7109375" style="0" bestFit="1" customWidth="1"/>
    <col min="21" max="21" width="12.57421875" style="0" bestFit="1" customWidth="1"/>
    <col min="22" max="22" width="13.28125" style="0" bestFit="1" customWidth="1"/>
    <col min="23" max="23" width="23.00390625" style="0" bestFit="1" customWidth="1"/>
  </cols>
  <sheetData>
    <row r="1" spans="1:23" ht="21" thickBot="1">
      <c r="A1" s="6" t="s">
        <v>16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3"/>
      <c r="T1" s="88"/>
      <c r="U1" s="94" t="s">
        <v>45</v>
      </c>
      <c r="V1" s="47" t="s">
        <v>69</v>
      </c>
      <c r="W1" s="47" t="s">
        <v>70</v>
      </c>
    </row>
    <row r="2" spans="1:23" ht="21" thickBot="1">
      <c r="A2" s="7" t="s">
        <v>84</v>
      </c>
      <c r="B2" s="2" t="s">
        <v>33</v>
      </c>
      <c r="C2" s="2"/>
      <c r="D2" s="2" t="s">
        <v>0</v>
      </c>
      <c r="E2" s="2" t="s">
        <v>72</v>
      </c>
      <c r="F2" s="2" t="s">
        <v>67</v>
      </c>
      <c r="G2" s="2">
        <v>2010</v>
      </c>
      <c r="H2" s="1"/>
      <c r="I2" s="1"/>
      <c r="J2" s="1"/>
      <c r="K2" s="1"/>
      <c r="L2" s="1"/>
      <c r="M2" s="1"/>
      <c r="N2" s="28" t="s">
        <v>64</v>
      </c>
      <c r="O2" s="28" t="s">
        <v>65</v>
      </c>
      <c r="P2" s="28" t="s">
        <v>77</v>
      </c>
      <c r="Q2" s="28" t="s">
        <v>60</v>
      </c>
      <c r="R2" s="28" t="s">
        <v>62</v>
      </c>
      <c r="S2" s="95"/>
      <c r="T2" s="96" t="s">
        <v>1</v>
      </c>
      <c r="U2" s="160" t="s">
        <v>1</v>
      </c>
      <c r="V2" s="50"/>
      <c r="W2" s="51" t="s">
        <v>55</v>
      </c>
    </row>
    <row r="3" spans="1:23" ht="13.5" thickBot="1">
      <c r="A3" s="9" t="s">
        <v>2</v>
      </c>
      <c r="B3" s="28" t="s">
        <v>3</v>
      </c>
      <c r="C3" s="28" t="s">
        <v>4</v>
      </c>
      <c r="D3" s="28" t="s">
        <v>32</v>
      </c>
      <c r="E3" s="28" t="s">
        <v>6</v>
      </c>
      <c r="F3" s="28" t="s">
        <v>7</v>
      </c>
      <c r="G3" s="28" t="s">
        <v>62</v>
      </c>
      <c r="H3" s="28" t="s">
        <v>9</v>
      </c>
      <c r="I3" s="28" t="s">
        <v>10</v>
      </c>
      <c r="J3" s="28" t="s">
        <v>11</v>
      </c>
      <c r="K3" s="28" t="s">
        <v>18</v>
      </c>
      <c r="L3" s="28" t="s">
        <v>19</v>
      </c>
      <c r="M3" s="28" t="s">
        <v>57</v>
      </c>
      <c r="N3" s="28" t="s">
        <v>58</v>
      </c>
      <c r="O3" s="28" t="s">
        <v>12</v>
      </c>
      <c r="P3" s="28" t="s">
        <v>63</v>
      </c>
      <c r="Q3" s="28" t="s">
        <v>61</v>
      </c>
      <c r="R3" s="28" t="s">
        <v>59</v>
      </c>
      <c r="S3" s="97" t="s">
        <v>13</v>
      </c>
      <c r="T3" s="155">
        <f>SUM(V4:V29)+W3</f>
        <v>201778.39</v>
      </c>
      <c r="U3" s="161">
        <f>T3/8.01</f>
        <v>25190.8102372035</v>
      </c>
      <c r="V3" s="71">
        <f>'N-AMANECER#1'!$V$34</f>
        <v>234372.6</v>
      </c>
      <c r="W3" s="71">
        <f>'N-AMANECER#1'!$T$34</f>
        <v>201778.39</v>
      </c>
    </row>
    <row r="4" spans="1:23" ht="12.75">
      <c r="A4" s="32"/>
      <c r="B4" s="33"/>
      <c r="C4" s="33"/>
      <c r="D4" s="33"/>
      <c r="E4" s="33"/>
      <c r="F4" s="33"/>
      <c r="G4" s="33"/>
      <c r="H4" s="33"/>
      <c r="I4" s="33"/>
      <c r="J4" s="33" t="s">
        <v>14</v>
      </c>
      <c r="K4" s="33"/>
      <c r="L4" s="33"/>
      <c r="M4" s="33"/>
      <c r="N4" s="33"/>
      <c r="O4" s="33" t="s">
        <v>14</v>
      </c>
      <c r="P4" s="33"/>
      <c r="Q4" s="33"/>
      <c r="R4" s="34"/>
      <c r="S4" s="98"/>
      <c r="T4" s="100"/>
      <c r="U4" s="161">
        <f aca="true" t="shared" si="0" ref="U4:U30">T4/8.01</f>
        <v>0</v>
      </c>
      <c r="V4" s="147"/>
      <c r="W4" s="72"/>
    </row>
    <row r="5" spans="1:23" ht="12.75">
      <c r="A5" s="41" t="s">
        <v>119</v>
      </c>
      <c r="B5" s="17">
        <v>420694</v>
      </c>
      <c r="C5" s="17" t="s">
        <v>118</v>
      </c>
      <c r="D5" s="17"/>
      <c r="E5" s="17"/>
      <c r="F5" s="17"/>
      <c r="G5" s="17"/>
      <c r="H5" s="17"/>
      <c r="I5" s="17">
        <v>420</v>
      </c>
      <c r="J5" s="17"/>
      <c r="K5" s="17"/>
      <c r="L5" s="17"/>
      <c r="M5" s="17"/>
      <c r="N5" s="17"/>
      <c r="O5" s="17"/>
      <c r="P5" s="17"/>
      <c r="Q5" s="17"/>
      <c r="R5" s="17"/>
      <c r="S5" s="98">
        <f>SUM(D5:R5)</f>
        <v>420</v>
      </c>
      <c r="T5" s="100">
        <f>(T3-S5)</f>
        <v>201358.39</v>
      </c>
      <c r="U5" s="161">
        <f t="shared" si="0"/>
        <v>25138.37578027466</v>
      </c>
      <c r="V5" s="148"/>
      <c r="W5" s="49"/>
    </row>
    <row r="6" spans="1:23" ht="12.75">
      <c r="A6" s="10" t="s">
        <v>120</v>
      </c>
      <c r="B6" s="17">
        <v>358901</v>
      </c>
      <c r="C6" s="17" t="s">
        <v>118</v>
      </c>
      <c r="D6" s="17">
        <v>478.78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98">
        <f aca="true" t="shared" si="1" ref="S6:S29">SUM(D6:R6)</f>
        <v>478.78</v>
      </c>
      <c r="T6" s="100">
        <f>(T5-S6)</f>
        <v>200879.61000000002</v>
      </c>
      <c r="U6" s="161">
        <f t="shared" si="0"/>
        <v>25078.602996254685</v>
      </c>
      <c r="V6" s="148"/>
      <c r="W6" s="49"/>
    </row>
    <row r="7" spans="1:23" ht="12.75">
      <c r="A7" s="10" t="s">
        <v>121</v>
      </c>
      <c r="B7" s="17">
        <v>110481</v>
      </c>
      <c r="C7" s="17" t="s">
        <v>118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>
        <v>250.7</v>
      </c>
      <c r="R7" s="17"/>
      <c r="S7" s="98">
        <f t="shared" si="1"/>
        <v>250.7</v>
      </c>
      <c r="T7" s="100">
        <f aca="true" t="shared" si="2" ref="T7:T29">(T6-S7)</f>
        <v>200628.91</v>
      </c>
      <c r="U7" s="161">
        <f t="shared" si="0"/>
        <v>25047.304619225968</v>
      </c>
      <c r="V7" s="148"/>
      <c r="W7" s="49"/>
    </row>
    <row r="8" spans="1:23" ht="12.75">
      <c r="A8" s="106" t="s">
        <v>122</v>
      </c>
      <c r="B8" s="17">
        <v>4155</v>
      </c>
      <c r="C8" s="17" t="s">
        <v>118</v>
      </c>
      <c r="D8" s="17"/>
      <c r="E8" s="17"/>
      <c r="F8" s="17">
        <v>26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98">
        <f t="shared" si="1"/>
        <v>26</v>
      </c>
      <c r="T8" s="100">
        <f t="shared" si="2"/>
        <v>200602.91</v>
      </c>
      <c r="U8" s="161">
        <f t="shared" si="0"/>
        <v>25044.058676654182</v>
      </c>
      <c r="V8" s="148"/>
      <c r="W8" s="49"/>
    </row>
    <row r="9" spans="1:23" ht="12.75">
      <c r="A9" s="106" t="s">
        <v>89</v>
      </c>
      <c r="B9" s="17">
        <v>1777</v>
      </c>
      <c r="C9" s="17" t="s">
        <v>118</v>
      </c>
      <c r="D9" s="17">
        <v>2770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98">
        <f t="shared" si="1"/>
        <v>2770</v>
      </c>
      <c r="T9" s="100">
        <f t="shared" si="2"/>
        <v>197832.91</v>
      </c>
      <c r="U9" s="161">
        <f t="shared" si="0"/>
        <v>24698.240948813982</v>
      </c>
      <c r="V9" s="148"/>
      <c r="W9" s="49"/>
    </row>
    <row r="10" spans="1:23" ht="12.75">
      <c r="A10" s="106" t="s">
        <v>94</v>
      </c>
      <c r="B10" s="17">
        <v>25847</v>
      </c>
      <c r="C10" s="17" t="s">
        <v>118</v>
      </c>
      <c r="D10" s="17">
        <v>520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98">
        <f t="shared" si="1"/>
        <v>520</v>
      </c>
      <c r="T10" s="100">
        <f t="shared" si="2"/>
        <v>197312.91</v>
      </c>
      <c r="U10" s="161">
        <f t="shared" si="0"/>
        <v>24633.322097378277</v>
      </c>
      <c r="V10" s="148"/>
      <c r="W10" s="49"/>
    </row>
    <row r="11" spans="1:23" ht="12.75">
      <c r="A11" s="10" t="s">
        <v>114</v>
      </c>
      <c r="B11" s="17">
        <v>4064</v>
      </c>
      <c r="C11" s="17" t="s">
        <v>118</v>
      </c>
      <c r="D11" s="17"/>
      <c r="E11" s="17"/>
      <c r="F11" s="17">
        <v>43.75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98">
        <f t="shared" si="1"/>
        <v>43.75</v>
      </c>
      <c r="T11" s="100">
        <f t="shared" si="2"/>
        <v>197269.16</v>
      </c>
      <c r="U11" s="161">
        <f t="shared" si="0"/>
        <v>24627.860174781523</v>
      </c>
      <c r="V11" s="148"/>
      <c r="W11" s="49"/>
    </row>
    <row r="12" spans="1:23" ht="12.75">
      <c r="A12" s="10" t="s">
        <v>123</v>
      </c>
      <c r="B12" s="17"/>
      <c r="C12" s="17" t="s">
        <v>118</v>
      </c>
      <c r="D12" s="17"/>
      <c r="E12" s="30"/>
      <c r="F12" s="17"/>
      <c r="G12" s="17"/>
      <c r="H12" s="17"/>
      <c r="I12" s="17"/>
      <c r="J12" s="17"/>
      <c r="K12" s="17"/>
      <c r="L12" s="17">
        <v>500</v>
      </c>
      <c r="M12" s="17"/>
      <c r="N12" s="17"/>
      <c r="O12" s="17"/>
      <c r="P12" s="17"/>
      <c r="Q12" s="17"/>
      <c r="R12" s="17"/>
      <c r="S12" s="98">
        <f t="shared" si="1"/>
        <v>500</v>
      </c>
      <c r="T12" s="100">
        <f t="shared" si="2"/>
        <v>196769.16</v>
      </c>
      <c r="U12" s="161">
        <f t="shared" si="0"/>
        <v>24565.43820224719</v>
      </c>
      <c r="V12" s="148"/>
      <c r="W12" s="49"/>
    </row>
    <row r="13" spans="1:23" ht="12.75">
      <c r="A13" s="10" t="s">
        <v>124</v>
      </c>
      <c r="B13" s="17"/>
      <c r="C13" s="17" t="s">
        <v>126</v>
      </c>
      <c r="D13" s="17"/>
      <c r="E13" s="30">
        <v>1828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98">
        <f t="shared" si="1"/>
        <v>1828</v>
      </c>
      <c r="T13" s="100">
        <f t="shared" si="2"/>
        <v>194941.16</v>
      </c>
      <c r="U13" s="161">
        <f t="shared" si="0"/>
        <v>24337.223470661673</v>
      </c>
      <c r="V13" s="148"/>
      <c r="W13" s="49"/>
    </row>
    <row r="14" spans="1:23" ht="12.75">
      <c r="A14" s="10" t="s">
        <v>125</v>
      </c>
      <c r="B14" s="17"/>
      <c r="C14" s="17" t="s">
        <v>127</v>
      </c>
      <c r="D14" s="17"/>
      <c r="E14" s="30">
        <v>1925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98">
        <f t="shared" si="1"/>
        <v>1925</v>
      </c>
      <c r="T14" s="100">
        <f t="shared" si="2"/>
        <v>193016.16</v>
      </c>
      <c r="U14" s="161">
        <f t="shared" si="0"/>
        <v>24096.898876404495</v>
      </c>
      <c r="V14" s="148"/>
      <c r="W14" s="49"/>
    </row>
    <row r="15" spans="1:23" ht="12.75">
      <c r="A15" s="10" t="s">
        <v>103</v>
      </c>
      <c r="B15" s="17"/>
      <c r="C15" s="17" t="s">
        <v>128</v>
      </c>
      <c r="D15" s="17"/>
      <c r="E15" s="17">
        <v>1027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98">
        <f t="shared" si="1"/>
        <v>1027</v>
      </c>
      <c r="T15" s="100">
        <f t="shared" si="2"/>
        <v>191989.16</v>
      </c>
      <c r="U15" s="161">
        <f t="shared" si="0"/>
        <v>23968.684144818977</v>
      </c>
      <c r="V15" s="148"/>
      <c r="W15" s="49"/>
    </row>
    <row r="16" spans="1:23" ht="12.75">
      <c r="A16" s="10" t="s">
        <v>106</v>
      </c>
      <c r="B16" s="17"/>
      <c r="C16" s="17" t="s">
        <v>129</v>
      </c>
      <c r="D16" s="17"/>
      <c r="E16" s="17">
        <v>3029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98">
        <f t="shared" si="1"/>
        <v>3029</v>
      </c>
      <c r="T16" s="100">
        <f t="shared" si="2"/>
        <v>188960.16</v>
      </c>
      <c r="U16" s="161">
        <f t="shared" si="0"/>
        <v>23590.531835205995</v>
      </c>
      <c r="V16" s="148"/>
      <c r="W16" s="49"/>
    </row>
    <row r="17" spans="1:23" ht="12.75">
      <c r="A17" s="10" t="s">
        <v>94</v>
      </c>
      <c r="B17" s="17" t="s">
        <v>131</v>
      </c>
      <c r="C17" s="17" t="s">
        <v>130</v>
      </c>
      <c r="D17" s="17">
        <v>13839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98">
        <f t="shared" si="1"/>
        <v>13839</v>
      </c>
      <c r="T17" s="100">
        <f t="shared" si="2"/>
        <v>175121.16</v>
      </c>
      <c r="U17" s="161">
        <f t="shared" si="0"/>
        <v>21862.81647940075</v>
      </c>
      <c r="V17" s="148"/>
      <c r="W17" s="49"/>
    </row>
    <row r="18" spans="1:23" ht="12.75">
      <c r="A18" s="10" t="s">
        <v>146</v>
      </c>
      <c r="B18" s="17">
        <v>1</v>
      </c>
      <c r="C18" s="17" t="s">
        <v>147</v>
      </c>
      <c r="D18" s="17">
        <v>4300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98">
        <f t="shared" si="1"/>
        <v>4300</v>
      </c>
      <c r="T18" s="100">
        <f t="shared" si="2"/>
        <v>170821.16</v>
      </c>
      <c r="U18" s="161">
        <f t="shared" si="0"/>
        <v>21325.987515605495</v>
      </c>
      <c r="V18" s="148"/>
      <c r="W18" s="49"/>
    </row>
    <row r="19" spans="1:23" ht="12.75">
      <c r="A19" s="106" t="s">
        <v>89</v>
      </c>
      <c r="B19" s="17">
        <v>2160</v>
      </c>
      <c r="C19" s="17" t="s">
        <v>148</v>
      </c>
      <c r="D19" s="17">
        <v>2140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98">
        <f t="shared" si="1"/>
        <v>2140</v>
      </c>
      <c r="T19" s="100">
        <f t="shared" si="2"/>
        <v>168681.16</v>
      </c>
      <c r="U19" s="161">
        <f t="shared" si="0"/>
        <v>21058.821473158554</v>
      </c>
      <c r="V19" s="148"/>
      <c r="W19" s="49"/>
    </row>
    <row r="20" spans="1:23" ht="12.75">
      <c r="A20" s="106" t="s">
        <v>125</v>
      </c>
      <c r="B20" s="17"/>
      <c r="C20" s="17" t="s">
        <v>149</v>
      </c>
      <c r="D20" s="17"/>
      <c r="E20" s="17">
        <v>3850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98">
        <f t="shared" si="1"/>
        <v>3850</v>
      </c>
      <c r="T20" s="100">
        <f t="shared" si="2"/>
        <v>164831.16</v>
      </c>
      <c r="U20" s="161">
        <f t="shared" si="0"/>
        <v>20578.172284644195</v>
      </c>
      <c r="V20" s="148"/>
      <c r="W20" s="49"/>
    </row>
    <row r="21" spans="1:23" ht="12.75">
      <c r="A21" s="106" t="s">
        <v>124</v>
      </c>
      <c r="B21" s="17"/>
      <c r="C21" s="17" t="s">
        <v>150</v>
      </c>
      <c r="D21" s="17"/>
      <c r="E21" s="17">
        <v>3656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98">
        <f t="shared" si="1"/>
        <v>3656</v>
      </c>
      <c r="T21" s="100">
        <f t="shared" si="2"/>
        <v>161175.16</v>
      </c>
      <c r="U21" s="161">
        <f t="shared" si="0"/>
        <v>20121.74282147316</v>
      </c>
      <c r="V21" s="148"/>
      <c r="W21" s="49"/>
    </row>
    <row r="22" spans="1:23" ht="12.75">
      <c r="A22" s="106" t="s">
        <v>152</v>
      </c>
      <c r="B22" s="17">
        <v>66</v>
      </c>
      <c r="C22" s="17" t="s">
        <v>151</v>
      </c>
      <c r="D22" s="17">
        <v>100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98">
        <f t="shared" si="1"/>
        <v>100</v>
      </c>
      <c r="T22" s="100">
        <f t="shared" si="2"/>
        <v>161075.16</v>
      </c>
      <c r="U22" s="161">
        <f t="shared" si="0"/>
        <v>20109.258426966295</v>
      </c>
      <c r="V22" s="148"/>
      <c r="W22" s="49"/>
    </row>
    <row r="23" spans="1:23" ht="12.75">
      <c r="A23" s="106" t="s">
        <v>92</v>
      </c>
      <c r="B23" s="17">
        <v>2893</v>
      </c>
      <c r="C23" s="17" t="s">
        <v>151</v>
      </c>
      <c r="D23" s="17"/>
      <c r="E23" s="17"/>
      <c r="F23" s="17"/>
      <c r="G23" s="17"/>
      <c r="H23" s="17"/>
      <c r="I23" s="17"/>
      <c r="J23" s="17"/>
      <c r="K23" s="17">
        <v>39</v>
      </c>
      <c r="L23" s="17"/>
      <c r="M23" s="17"/>
      <c r="N23" s="17"/>
      <c r="O23" s="17"/>
      <c r="P23" s="17"/>
      <c r="Q23" s="17"/>
      <c r="R23" s="17"/>
      <c r="S23" s="98">
        <f t="shared" si="1"/>
        <v>39</v>
      </c>
      <c r="T23" s="100">
        <f t="shared" si="2"/>
        <v>161036.16</v>
      </c>
      <c r="U23" s="161">
        <f t="shared" si="0"/>
        <v>20104.389513108614</v>
      </c>
      <c r="V23" s="148"/>
      <c r="W23" s="49"/>
    </row>
    <row r="24" spans="1:23" ht="12.75">
      <c r="A24" s="106" t="s">
        <v>153</v>
      </c>
      <c r="B24" s="17">
        <v>1297</v>
      </c>
      <c r="C24" s="17" t="s">
        <v>151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>
        <v>77</v>
      </c>
      <c r="R24" s="17"/>
      <c r="S24" s="98">
        <f t="shared" si="1"/>
        <v>77</v>
      </c>
      <c r="T24" s="100">
        <f t="shared" si="2"/>
        <v>160959.16</v>
      </c>
      <c r="U24" s="161">
        <f t="shared" si="0"/>
        <v>20094.776529338327</v>
      </c>
      <c r="V24" s="148"/>
      <c r="W24" s="49"/>
    </row>
    <row r="25" spans="1:23" ht="12.75">
      <c r="A25" s="106" t="s">
        <v>94</v>
      </c>
      <c r="B25" s="17">
        <v>26430</v>
      </c>
      <c r="C25" s="17" t="s">
        <v>151</v>
      </c>
      <c r="D25" s="17">
        <v>69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98">
        <f t="shared" si="1"/>
        <v>69</v>
      </c>
      <c r="T25" s="100">
        <f t="shared" si="2"/>
        <v>160890.16</v>
      </c>
      <c r="U25" s="161">
        <f t="shared" si="0"/>
        <v>20086.16229712859</v>
      </c>
      <c r="V25" s="148"/>
      <c r="W25" s="49"/>
    </row>
    <row r="26" spans="1:23" ht="12.75">
      <c r="A26" s="171" t="s">
        <v>94</v>
      </c>
      <c r="B26" s="17">
        <v>26391</v>
      </c>
      <c r="C26" s="17" t="s">
        <v>151</v>
      </c>
      <c r="D26" s="17">
        <v>1215</v>
      </c>
      <c r="E26" s="30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98">
        <f t="shared" si="1"/>
        <v>1215</v>
      </c>
      <c r="T26" s="101">
        <f t="shared" si="2"/>
        <v>159675.16</v>
      </c>
      <c r="U26" s="161">
        <f t="shared" si="0"/>
        <v>19934.476903870163</v>
      </c>
      <c r="V26" s="148"/>
      <c r="W26" s="49"/>
    </row>
    <row r="27" spans="1:23" ht="12.75">
      <c r="A27" s="3" t="s">
        <v>154</v>
      </c>
      <c r="B27" s="17"/>
      <c r="C27" s="17" t="s">
        <v>151</v>
      </c>
      <c r="D27" s="17"/>
      <c r="E27" s="17"/>
      <c r="F27" s="17"/>
      <c r="G27" s="17"/>
      <c r="H27" s="17"/>
      <c r="I27" s="17"/>
      <c r="J27" s="17"/>
      <c r="K27" s="17"/>
      <c r="L27" s="17">
        <v>500</v>
      </c>
      <c r="M27" s="17"/>
      <c r="N27" s="17"/>
      <c r="O27" s="17"/>
      <c r="P27" s="17"/>
      <c r="Q27" s="17"/>
      <c r="R27" s="17"/>
      <c r="S27" s="98">
        <f t="shared" si="1"/>
        <v>500</v>
      </c>
      <c r="T27" s="101">
        <f t="shared" si="2"/>
        <v>159175.16</v>
      </c>
      <c r="U27" s="161">
        <f t="shared" si="0"/>
        <v>19872.05493133583</v>
      </c>
      <c r="V27" s="148"/>
      <c r="W27" s="49"/>
    </row>
    <row r="28" spans="1:23" ht="12.75">
      <c r="A28" s="3" t="s">
        <v>138</v>
      </c>
      <c r="B28" s="17"/>
      <c r="C28" s="17" t="s">
        <v>155</v>
      </c>
      <c r="D28" s="17"/>
      <c r="E28" s="17">
        <v>1400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98">
        <f t="shared" si="1"/>
        <v>1400</v>
      </c>
      <c r="T28" s="101">
        <f t="shared" si="2"/>
        <v>157775.16</v>
      </c>
      <c r="U28" s="161">
        <f t="shared" si="0"/>
        <v>19697.2734082397</v>
      </c>
      <c r="V28" s="148"/>
      <c r="W28" s="49"/>
    </row>
    <row r="29" spans="1:23" ht="13.5" thickBot="1">
      <c r="A29" s="14"/>
      <c r="B29" s="20"/>
      <c r="C29" s="17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98">
        <f t="shared" si="1"/>
        <v>0</v>
      </c>
      <c r="T29" s="101">
        <f t="shared" si="2"/>
        <v>157775.16</v>
      </c>
      <c r="U29" s="161">
        <f t="shared" si="0"/>
        <v>19697.2734082397</v>
      </c>
      <c r="V29" s="148"/>
      <c r="W29" s="49"/>
    </row>
    <row r="30" spans="1:23" ht="13.5" thickBot="1">
      <c r="A30" s="11" t="s">
        <v>15</v>
      </c>
      <c r="B30" s="22"/>
      <c r="C30" s="18"/>
      <c r="D30" s="18">
        <f>SUM(D4:D29)</f>
        <v>25431.78</v>
      </c>
      <c r="E30" s="18">
        <f aca="true" t="shared" si="3" ref="E30:L30">SUM(E4:E29)</f>
        <v>16715</v>
      </c>
      <c r="F30" s="18">
        <f t="shared" si="3"/>
        <v>69.75</v>
      </c>
      <c r="G30" s="18">
        <f t="shared" si="3"/>
        <v>0</v>
      </c>
      <c r="H30" s="18">
        <f t="shared" si="3"/>
        <v>0</v>
      </c>
      <c r="I30" s="18">
        <f t="shared" si="3"/>
        <v>420</v>
      </c>
      <c r="J30" s="18">
        <f t="shared" si="3"/>
        <v>0</v>
      </c>
      <c r="K30" s="18">
        <f t="shared" si="3"/>
        <v>39</v>
      </c>
      <c r="L30" s="18">
        <f t="shared" si="3"/>
        <v>1000</v>
      </c>
      <c r="M30" s="18">
        <f aca="true" t="shared" si="4" ref="M30:S30">SUM(M4:M29)</f>
        <v>0</v>
      </c>
      <c r="N30" s="18">
        <f t="shared" si="4"/>
        <v>0</v>
      </c>
      <c r="O30" s="18">
        <f t="shared" si="4"/>
        <v>0</v>
      </c>
      <c r="P30" s="18">
        <f t="shared" si="4"/>
        <v>0</v>
      </c>
      <c r="Q30" s="18">
        <f t="shared" si="4"/>
        <v>327.7</v>
      </c>
      <c r="R30" s="18">
        <f t="shared" si="4"/>
        <v>0</v>
      </c>
      <c r="S30" s="99">
        <f t="shared" si="4"/>
        <v>44003.229999999996</v>
      </c>
      <c r="T30" s="102">
        <f>T29</f>
        <v>157775.16</v>
      </c>
      <c r="U30" s="161">
        <f t="shared" si="0"/>
        <v>19697.2734082397</v>
      </c>
      <c r="V30" s="157">
        <f>SUM(V3:V29)</f>
        <v>234372.6</v>
      </c>
      <c r="W30" s="73"/>
    </row>
  </sheetData>
  <sheetProtection/>
  <printOptions/>
  <pageMargins left="0.75" right="0.75" top="1" bottom="1" header="0" footer="0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0"/>
  <sheetViews>
    <sheetView zoomScale="75" zoomScaleNormal="75" zoomScalePageLayoutView="0" workbookViewId="0" topLeftCell="A1">
      <selection activeCell="G45" sqref="G45"/>
    </sheetView>
  </sheetViews>
  <sheetFormatPr defaultColWidth="9.140625" defaultRowHeight="12.75"/>
  <cols>
    <col min="1" max="1" width="37.28125" style="0" bestFit="1" customWidth="1"/>
    <col min="2" max="2" width="10.8515625" style="0" bestFit="1" customWidth="1"/>
    <col min="3" max="3" width="11.421875" style="0" bestFit="1" customWidth="1"/>
    <col min="4" max="19" width="9.140625" style="0" customWidth="1"/>
    <col min="20" max="20" width="12.57421875" style="0" bestFit="1" customWidth="1"/>
    <col min="21" max="21" width="12.140625" style="0" bestFit="1" customWidth="1"/>
    <col min="22" max="22" width="13.28125" style="0" bestFit="1" customWidth="1"/>
    <col min="23" max="23" width="23.00390625" style="0" bestFit="1" customWidth="1"/>
  </cols>
  <sheetData>
    <row r="1" spans="1:23" ht="21" thickBot="1">
      <c r="A1" s="6" t="s">
        <v>16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61"/>
      <c r="T1" s="45"/>
      <c r="U1" s="46" t="s">
        <v>45</v>
      </c>
      <c r="V1" s="47" t="s">
        <v>69</v>
      </c>
      <c r="W1" s="47" t="s">
        <v>70</v>
      </c>
    </row>
    <row r="2" spans="1:23" ht="21" thickBot="1">
      <c r="A2" s="7" t="s">
        <v>84</v>
      </c>
      <c r="B2" s="2" t="s">
        <v>37</v>
      </c>
      <c r="C2" s="2" t="s">
        <v>38</v>
      </c>
      <c r="D2" s="2" t="s">
        <v>0</v>
      </c>
      <c r="E2" s="2"/>
      <c r="F2" s="2"/>
      <c r="G2" s="2" t="s">
        <v>30</v>
      </c>
      <c r="H2" s="2">
        <v>2010</v>
      </c>
      <c r="I2" s="1"/>
      <c r="J2" s="1"/>
      <c r="K2" s="1"/>
      <c r="L2" s="1"/>
      <c r="M2" s="1"/>
      <c r="N2" s="28" t="s">
        <v>64</v>
      </c>
      <c r="O2" s="28" t="s">
        <v>65</v>
      </c>
      <c r="P2" s="28" t="s">
        <v>77</v>
      </c>
      <c r="Q2" s="28" t="s">
        <v>60</v>
      </c>
      <c r="R2" s="28" t="s">
        <v>62</v>
      </c>
      <c r="S2" s="62"/>
      <c r="T2" s="48" t="s">
        <v>1</v>
      </c>
      <c r="U2" s="159" t="s">
        <v>1</v>
      </c>
      <c r="V2" s="50"/>
      <c r="W2" s="51" t="s">
        <v>55</v>
      </c>
    </row>
    <row r="3" spans="1:23" ht="13.5" thickBot="1">
      <c r="A3" s="9" t="s">
        <v>2</v>
      </c>
      <c r="B3" s="28" t="s">
        <v>3</v>
      </c>
      <c r="C3" s="28" t="s">
        <v>4</v>
      </c>
      <c r="D3" s="28" t="s">
        <v>32</v>
      </c>
      <c r="E3" s="28" t="s">
        <v>6</v>
      </c>
      <c r="F3" s="28" t="s">
        <v>7</v>
      </c>
      <c r="G3" s="28" t="s">
        <v>62</v>
      </c>
      <c r="H3" s="28" t="s">
        <v>9</v>
      </c>
      <c r="I3" s="28" t="s">
        <v>10</v>
      </c>
      <c r="J3" s="28" t="s">
        <v>11</v>
      </c>
      <c r="K3" s="28" t="s">
        <v>18</v>
      </c>
      <c r="L3" s="28" t="s">
        <v>19</v>
      </c>
      <c r="M3" s="28" t="s">
        <v>57</v>
      </c>
      <c r="N3" s="28" t="s">
        <v>58</v>
      </c>
      <c r="O3" s="28" t="s">
        <v>12</v>
      </c>
      <c r="P3" s="28" t="s">
        <v>63</v>
      </c>
      <c r="Q3" s="28" t="s">
        <v>61</v>
      </c>
      <c r="R3" s="28" t="s">
        <v>59</v>
      </c>
      <c r="S3" s="57" t="s">
        <v>13</v>
      </c>
      <c r="T3" s="155">
        <f>SUM(V4:V29)+W3</f>
        <v>157775.16</v>
      </c>
      <c r="U3" s="85">
        <f>T3/8.01</f>
        <v>19697.2734082397</v>
      </c>
      <c r="V3" s="71">
        <f>JACANA!$V$30</f>
        <v>234372.6</v>
      </c>
      <c r="W3" s="71">
        <f>'SUMALITO#1'!T30</f>
        <v>157775.16</v>
      </c>
    </row>
    <row r="4" spans="1:23" ht="12.75">
      <c r="A4" s="32"/>
      <c r="B4" s="33"/>
      <c r="C4" s="33"/>
      <c r="D4" s="33"/>
      <c r="E4" s="33"/>
      <c r="F4" s="33"/>
      <c r="G4" s="33"/>
      <c r="H4" s="33"/>
      <c r="I4" s="33"/>
      <c r="J4" s="33" t="s">
        <v>14</v>
      </c>
      <c r="K4" s="33"/>
      <c r="L4" s="33"/>
      <c r="M4" s="33"/>
      <c r="N4" s="33"/>
      <c r="O4" s="33" t="s">
        <v>14</v>
      </c>
      <c r="P4" s="33"/>
      <c r="Q4" s="33"/>
      <c r="R4" s="34"/>
      <c r="S4" s="58"/>
      <c r="T4" s="68"/>
      <c r="U4" s="86">
        <f aca="true" t="shared" si="0" ref="U4:U30">T4/8.01</f>
        <v>0</v>
      </c>
      <c r="V4" s="165"/>
      <c r="W4" s="72"/>
    </row>
    <row r="5" spans="1:23" ht="12.75">
      <c r="A5" s="106" t="s">
        <v>133</v>
      </c>
      <c r="B5" s="4">
        <v>5453</v>
      </c>
      <c r="C5" s="4" t="s">
        <v>132</v>
      </c>
      <c r="D5" s="4"/>
      <c r="E5" s="4"/>
      <c r="F5" s="4"/>
      <c r="G5" s="4">
        <v>100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8">
        <f>SUM(D5:R5)</f>
        <v>100</v>
      </c>
      <c r="T5" s="68">
        <f>(T3-S5)</f>
        <v>157675.16</v>
      </c>
      <c r="U5" s="86">
        <f t="shared" si="0"/>
        <v>19684.789013732836</v>
      </c>
      <c r="V5" s="166"/>
      <c r="W5" s="49"/>
    </row>
    <row r="6" spans="1:23" ht="12.75">
      <c r="A6" s="106" t="s">
        <v>113</v>
      </c>
      <c r="B6" s="4">
        <v>5777</v>
      </c>
      <c r="C6" s="4" t="s">
        <v>132</v>
      </c>
      <c r="D6" s="4"/>
      <c r="E6" s="4"/>
      <c r="F6" s="4"/>
      <c r="G6" s="4">
        <v>340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8">
        <f aca="true" t="shared" si="1" ref="S6:S29">SUM(D6:R6)</f>
        <v>340</v>
      </c>
      <c r="T6" s="68">
        <f>(T5-S6)</f>
        <v>157335.16</v>
      </c>
      <c r="U6" s="86">
        <f t="shared" si="0"/>
        <v>19642.34207240949</v>
      </c>
      <c r="V6" s="166"/>
      <c r="W6" s="49"/>
    </row>
    <row r="7" spans="1:23" ht="12.75">
      <c r="A7" s="106" t="s">
        <v>112</v>
      </c>
      <c r="B7" s="4">
        <v>161245</v>
      </c>
      <c r="C7" s="4" t="s">
        <v>132</v>
      </c>
      <c r="D7" s="4"/>
      <c r="E7" s="4"/>
      <c r="F7" s="4"/>
      <c r="G7" s="4"/>
      <c r="H7" s="4"/>
      <c r="I7" s="4">
        <v>282</v>
      </c>
      <c r="J7" s="4"/>
      <c r="K7" s="4"/>
      <c r="L7" s="4"/>
      <c r="M7" s="4"/>
      <c r="N7" s="4"/>
      <c r="O7" s="4"/>
      <c r="P7" s="4"/>
      <c r="Q7" s="4"/>
      <c r="R7" s="4"/>
      <c r="S7" s="58">
        <f t="shared" si="1"/>
        <v>282</v>
      </c>
      <c r="T7" s="68">
        <f aca="true" t="shared" si="2" ref="T7:T29">(T6-S7)</f>
        <v>157053.16</v>
      </c>
      <c r="U7" s="86">
        <f t="shared" si="0"/>
        <v>19607.136079900127</v>
      </c>
      <c r="V7" s="166"/>
      <c r="W7" s="49"/>
    </row>
    <row r="8" spans="1:23" ht="12.75">
      <c r="A8" s="106" t="s">
        <v>133</v>
      </c>
      <c r="B8" s="4">
        <v>5413</v>
      </c>
      <c r="C8" s="4" t="s">
        <v>132</v>
      </c>
      <c r="D8" s="4"/>
      <c r="E8" s="4"/>
      <c r="F8" s="4"/>
      <c r="G8" s="4">
        <v>100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8">
        <f t="shared" si="1"/>
        <v>100</v>
      </c>
      <c r="T8" s="68">
        <f t="shared" si="2"/>
        <v>156953.16</v>
      </c>
      <c r="U8" s="86">
        <f t="shared" si="0"/>
        <v>19594.65168539326</v>
      </c>
      <c r="V8" s="166"/>
      <c r="W8" s="49"/>
    </row>
    <row r="9" spans="1:23" ht="12.75">
      <c r="A9" s="106" t="s">
        <v>112</v>
      </c>
      <c r="B9" s="4">
        <v>161005</v>
      </c>
      <c r="C9" s="4" t="s">
        <v>132</v>
      </c>
      <c r="D9" s="4"/>
      <c r="E9" s="4"/>
      <c r="F9" s="4"/>
      <c r="G9" s="4"/>
      <c r="H9" s="4"/>
      <c r="I9" s="4">
        <v>258</v>
      </c>
      <c r="J9" s="4"/>
      <c r="K9" s="4"/>
      <c r="L9" s="4"/>
      <c r="M9" s="4"/>
      <c r="N9" s="4"/>
      <c r="O9" s="4"/>
      <c r="P9" s="4"/>
      <c r="Q9" s="4"/>
      <c r="R9" s="4"/>
      <c r="S9" s="58">
        <f t="shared" si="1"/>
        <v>258</v>
      </c>
      <c r="T9" s="68">
        <f t="shared" si="2"/>
        <v>156695.16</v>
      </c>
      <c r="U9" s="86">
        <f t="shared" si="0"/>
        <v>19562.441947565545</v>
      </c>
      <c r="V9" s="166"/>
      <c r="W9" s="49"/>
    </row>
    <row r="10" spans="1:23" ht="12.75">
      <c r="A10" s="106" t="s">
        <v>112</v>
      </c>
      <c r="B10" s="4">
        <v>159656</v>
      </c>
      <c r="C10" s="4" t="s">
        <v>132</v>
      </c>
      <c r="D10" s="4"/>
      <c r="E10" s="4"/>
      <c r="F10" s="4"/>
      <c r="G10" s="4"/>
      <c r="H10" s="4"/>
      <c r="I10" s="4">
        <v>200</v>
      </c>
      <c r="J10" s="4"/>
      <c r="K10" s="4"/>
      <c r="L10" s="4"/>
      <c r="M10" s="4"/>
      <c r="N10" s="4"/>
      <c r="O10" s="4"/>
      <c r="P10" s="4"/>
      <c r="Q10" s="4"/>
      <c r="R10" s="4"/>
      <c r="S10" s="58">
        <f t="shared" si="1"/>
        <v>200</v>
      </c>
      <c r="T10" s="68">
        <f t="shared" si="2"/>
        <v>156495.16</v>
      </c>
      <c r="U10" s="86">
        <f t="shared" si="0"/>
        <v>19537.473158551813</v>
      </c>
      <c r="V10" s="166"/>
      <c r="W10" s="49"/>
    </row>
    <row r="11" spans="1:23" ht="12.75">
      <c r="A11" s="10" t="s">
        <v>134</v>
      </c>
      <c r="B11" s="4">
        <v>230</v>
      </c>
      <c r="C11" s="4" t="s">
        <v>132</v>
      </c>
      <c r="D11" s="4"/>
      <c r="E11" s="4"/>
      <c r="F11" s="4"/>
      <c r="G11" s="4">
        <v>200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58">
        <f t="shared" si="1"/>
        <v>200</v>
      </c>
      <c r="T11" s="68">
        <f t="shared" si="2"/>
        <v>156295.16</v>
      </c>
      <c r="U11" s="86">
        <f t="shared" si="0"/>
        <v>19512.504369538077</v>
      </c>
      <c r="V11" s="166"/>
      <c r="W11" s="49"/>
    </row>
    <row r="12" spans="1:23" ht="12.75">
      <c r="A12" s="10" t="s">
        <v>112</v>
      </c>
      <c r="B12" s="4">
        <v>160352</v>
      </c>
      <c r="C12" s="4" t="s">
        <v>132</v>
      </c>
      <c r="D12" s="4"/>
      <c r="E12" s="4"/>
      <c r="F12" s="4"/>
      <c r="G12" s="4">
        <v>200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58">
        <f t="shared" si="1"/>
        <v>200</v>
      </c>
      <c r="T12" s="68">
        <f t="shared" si="2"/>
        <v>156095.16</v>
      </c>
      <c r="U12" s="86">
        <f t="shared" si="0"/>
        <v>19487.535580524345</v>
      </c>
      <c r="V12" s="166"/>
      <c r="W12" s="49"/>
    </row>
    <row r="13" spans="1:23" ht="12.75">
      <c r="A13" s="10" t="s">
        <v>135</v>
      </c>
      <c r="B13" s="4">
        <v>395</v>
      </c>
      <c r="C13" s="4" t="s">
        <v>132</v>
      </c>
      <c r="D13" s="4"/>
      <c r="E13" s="4"/>
      <c r="F13" s="4"/>
      <c r="G13" s="4"/>
      <c r="H13" s="4"/>
      <c r="I13" s="4">
        <v>50</v>
      </c>
      <c r="J13" s="4"/>
      <c r="K13" s="4"/>
      <c r="L13" s="4"/>
      <c r="M13" s="4"/>
      <c r="N13" s="4"/>
      <c r="O13" s="4"/>
      <c r="P13" s="4"/>
      <c r="Q13" s="4"/>
      <c r="R13" s="4"/>
      <c r="S13" s="58">
        <f t="shared" si="1"/>
        <v>50</v>
      </c>
      <c r="T13" s="68">
        <f t="shared" si="2"/>
        <v>156045.16</v>
      </c>
      <c r="U13" s="86">
        <f t="shared" si="0"/>
        <v>19481.293383270913</v>
      </c>
      <c r="V13" s="166"/>
      <c r="W13" s="49"/>
    </row>
    <row r="14" spans="1:23" ht="12.75">
      <c r="A14" s="10" t="s">
        <v>119</v>
      </c>
      <c r="B14" s="4">
        <v>442808</v>
      </c>
      <c r="C14" s="4" t="s">
        <v>132</v>
      </c>
      <c r="D14" s="4"/>
      <c r="E14" s="4"/>
      <c r="F14" s="4"/>
      <c r="G14" s="4"/>
      <c r="H14" s="4"/>
      <c r="I14" s="4">
        <v>345</v>
      </c>
      <c r="J14" s="4"/>
      <c r="K14" s="4"/>
      <c r="L14" s="4"/>
      <c r="M14" s="4"/>
      <c r="N14" s="4"/>
      <c r="O14" s="4"/>
      <c r="P14" s="4"/>
      <c r="Q14" s="4"/>
      <c r="R14" s="4"/>
      <c r="S14" s="58">
        <f t="shared" si="1"/>
        <v>345</v>
      </c>
      <c r="T14" s="68">
        <f t="shared" si="2"/>
        <v>155700.16</v>
      </c>
      <c r="U14" s="86">
        <f t="shared" si="0"/>
        <v>19438.222222222223</v>
      </c>
      <c r="V14" s="166"/>
      <c r="W14" s="49"/>
    </row>
    <row r="15" spans="1:23" ht="12.75">
      <c r="A15" s="10" t="s">
        <v>136</v>
      </c>
      <c r="B15" s="4">
        <v>1</v>
      </c>
      <c r="C15" s="4" t="s">
        <v>132</v>
      </c>
      <c r="D15" s="4"/>
      <c r="E15" s="4"/>
      <c r="F15" s="4"/>
      <c r="G15" s="4">
        <v>100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8">
        <f t="shared" si="1"/>
        <v>100</v>
      </c>
      <c r="T15" s="68">
        <f t="shared" si="2"/>
        <v>155600.16</v>
      </c>
      <c r="U15" s="86">
        <f t="shared" si="0"/>
        <v>19425.73782771536</v>
      </c>
      <c r="V15" s="166"/>
      <c r="W15" s="49"/>
    </row>
    <row r="16" spans="1:23" ht="12.75">
      <c r="A16" s="10" t="s">
        <v>137</v>
      </c>
      <c r="B16" s="4">
        <v>8</v>
      </c>
      <c r="C16" s="4" t="s">
        <v>132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>
        <v>96</v>
      </c>
      <c r="P16" s="4"/>
      <c r="Q16" s="4"/>
      <c r="R16" s="4"/>
      <c r="S16" s="58">
        <f t="shared" si="1"/>
        <v>96</v>
      </c>
      <c r="T16" s="68">
        <f t="shared" si="2"/>
        <v>155504.16</v>
      </c>
      <c r="U16" s="86">
        <f t="shared" si="0"/>
        <v>19413.752808988764</v>
      </c>
      <c r="V16" s="166"/>
      <c r="W16" s="49"/>
    </row>
    <row r="17" spans="1:23" ht="12.75">
      <c r="A17" s="10" t="s">
        <v>138</v>
      </c>
      <c r="B17" s="4">
        <v>7</v>
      </c>
      <c r="C17" s="4" t="s">
        <v>132</v>
      </c>
      <c r="D17" s="4"/>
      <c r="E17" s="4">
        <v>300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8">
        <f t="shared" si="1"/>
        <v>300</v>
      </c>
      <c r="T17" s="68">
        <f t="shared" si="2"/>
        <v>155204.16</v>
      </c>
      <c r="U17" s="86">
        <f t="shared" si="0"/>
        <v>19376.299625468168</v>
      </c>
      <c r="V17" s="166"/>
      <c r="W17" s="49"/>
    </row>
    <row r="18" spans="1:23" ht="12.75">
      <c r="A18" s="10" t="s">
        <v>139</v>
      </c>
      <c r="B18" s="4">
        <v>6</v>
      </c>
      <c r="C18" s="4" t="s">
        <v>132</v>
      </c>
      <c r="D18" s="4"/>
      <c r="E18" s="4"/>
      <c r="F18" s="4"/>
      <c r="G18" s="4"/>
      <c r="H18" s="4"/>
      <c r="I18" s="4"/>
      <c r="J18" s="4">
        <v>315</v>
      </c>
      <c r="K18" s="4"/>
      <c r="L18" s="4"/>
      <c r="M18" s="4"/>
      <c r="N18" s="4"/>
      <c r="O18" s="4"/>
      <c r="P18" s="4"/>
      <c r="Q18" s="4"/>
      <c r="R18" s="4"/>
      <c r="S18" s="58">
        <f t="shared" si="1"/>
        <v>315</v>
      </c>
      <c r="T18" s="68">
        <f t="shared" si="2"/>
        <v>154889.16</v>
      </c>
      <c r="U18" s="86">
        <f t="shared" si="0"/>
        <v>19336.973782771536</v>
      </c>
      <c r="V18" s="166"/>
      <c r="W18" s="49"/>
    </row>
    <row r="19" spans="1:23" ht="12.75">
      <c r="A19" s="10" t="s">
        <v>138</v>
      </c>
      <c r="B19" s="4">
        <v>5</v>
      </c>
      <c r="C19" s="4" t="s">
        <v>132</v>
      </c>
      <c r="D19" s="4"/>
      <c r="E19" s="4"/>
      <c r="F19" s="4"/>
      <c r="G19" s="4"/>
      <c r="H19" s="4"/>
      <c r="I19" s="4">
        <v>60</v>
      </c>
      <c r="J19" s="4"/>
      <c r="K19" s="4"/>
      <c r="L19" s="4"/>
      <c r="M19" s="4"/>
      <c r="N19" s="4"/>
      <c r="O19" s="4"/>
      <c r="P19" s="4"/>
      <c r="Q19" s="4"/>
      <c r="R19" s="4"/>
      <c r="S19" s="58">
        <f t="shared" si="1"/>
        <v>60</v>
      </c>
      <c r="T19" s="68">
        <f t="shared" si="2"/>
        <v>154829.16</v>
      </c>
      <c r="U19" s="86">
        <f t="shared" si="0"/>
        <v>19329.483146067418</v>
      </c>
      <c r="V19" s="166"/>
      <c r="W19" s="49"/>
    </row>
    <row r="20" spans="1:23" ht="12.75">
      <c r="A20" s="10" t="s">
        <v>138</v>
      </c>
      <c r="B20" s="4">
        <v>4</v>
      </c>
      <c r="C20" s="4" t="s">
        <v>132</v>
      </c>
      <c r="D20" s="4"/>
      <c r="E20" s="4"/>
      <c r="F20" s="4"/>
      <c r="G20" s="4"/>
      <c r="H20" s="4"/>
      <c r="I20" s="4">
        <v>70</v>
      </c>
      <c r="J20" s="4"/>
      <c r="K20" s="4"/>
      <c r="L20" s="4"/>
      <c r="M20" s="4"/>
      <c r="N20" s="4"/>
      <c r="O20" s="4"/>
      <c r="P20" s="4"/>
      <c r="Q20" s="4"/>
      <c r="R20" s="4"/>
      <c r="S20" s="58">
        <f t="shared" si="1"/>
        <v>70</v>
      </c>
      <c r="T20" s="68">
        <f t="shared" si="2"/>
        <v>154759.16</v>
      </c>
      <c r="U20" s="86">
        <f t="shared" si="0"/>
        <v>19320.74406991261</v>
      </c>
      <c r="V20" s="166"/>
      <c r="W20" s="49"/>
    </row>
    <row r="21" spans="1:23" ht="12.75">
      <c r="A21" s="10" t="s">
        <v>138</v>
      </c>
      <c r="B21" s="4">
        <v>3</v>
      </c>
      <c r="C21" s="4" t="s">
        <v>132</v>
      </c>
      <c r="D21" s="4"/>
      <c r="E21" s="4">
        <v>375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8">
        <f t="shared" si="1"/>
        <v>375</v>
      </c>
      <c r="T21" s="68">
        <f t="shared" si="2"/>
        <v>154384.16</v>
      </c>
      <c r="U21" s="86">
        <f t="shared" si="0"/>
        <v>19273.92759051186</v>
      </c>
      <c r="V21" s="166"/>
      <c r="W21" s="49"/>
    </row>
    <row r="22" spans="1:23" ht="12.75">
      <c r="A22" s="10" t="s">
        <v>138</v>
      </c>
      <c r="B22" s="4">
        <v>2</v>
      </c>
      <c r="C22" s="4" t="s">
        <v>132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100</v>
      </c>
      <c r="P22" s="4"/>
      <c r="Q22" s="4"/>
      <c r="R22" s="4"/>
      <c r="S22" s="58">
        <f t="shared" si="1"/>
        <v>100</v>
      </c>
      <c r="T22" s="68">
        <f t="shared" si="2"/>
        <v>154284.16</v>
      </c>
      <c r="U22" s="86">
        <f t="shared" si="0"/>
        <v>19261.443196004995</v>
      </c>
      <c r="V22" s="166"/>
      <c r="W22" s="49"/>
    </row>
    <row r="23" spans="1:23" ht="12.75">
      <c r="A23" s="10" t="s">
        <v>140</v>
      </c>
      <c r="B23" s="4">
        <v>1476</v>
      </c>
      <c r="C23" s="4" t="s">
        <v>132</v>
      </c>
      <c r="D23" s="4">
        <v>90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8">
        <f t="shared" si="1"/>
        <v>90</v>
      </c>
      <c r="T23" s="68">
        <f t="shared" si="2"/>
        <v>154194.16</v>
      </c>
      <c r="U23" s="86">
        <f t="shared" si="0"/>
        <v>19250.207240948814</v>
      </c>
      <c r="V23" s="166"/>
      <c r="W23" s="49"/>
    </row>
    <row r="24" spans="1:23" ht="12.75">
      <c r="A24" s="10" t="s">
        <v>94</v>
      </c>
      <c r="B24" s="4">
        <v>26392</v>
      </c>
      <c r="C24" s="4" t="s">
        <v>132</v>
      </c>
      <c r="D24" s="4">
        <v>244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8">
        <f t="shared" si="1"/>
        <v>244</v>
      </c>
      <c r="T24" s="68">
        <f t="shared" si="2"/>
        <v>153950.16</v>
      </c>
      <c r="U24" s="86">
        <f t="shared" si="0"/>
        <v>19219.74531835206</v>
      </c>
      <c r="V24" s="166"/>
      <c r="W24" s="49"/>
    </row>
    <row r="25" spans="1:23" ht="12.75">
      <c r="A25" s="10" t="s">
        <v>141</v>
      </c>
      <c r="B25" s="4">
        <v>21604</v>
      </c>
      <c r="C25" s="4" t="s">
        <v>132</v>
      </c>
      <c r="D25" s="4"/>
      <c r="E25" s="4"/>
      <c r="F25" s="4"/>
      <c r="G25" s="4">
        <v>200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8">
        <f t="shared" si="1"/>
        <v>200</v>
      </c>
      <c r="T25" s="68">
        <f t="shared" si="2"/>
        <v>153750.16</v>
      </c>
      <c r="U25" s="86">
        <f t="shared" si="0"/>
        <v>19194.776529338327</v>
      </c>
      <c r="V25" s="166"/>
      <c r="W25" s="49"/>
    </row>
    <row r="26" spans="1:23" ht="12.75">
      <c r="A26" s="3" t="s">
        <v>94</v>
      </c>
      <c r="B26" s="4">
        <v>26332</v>
      </c>
      <c r="C26" s="4" t="s">
        <v>132</v>
      </c>
      <c r="D26" s="4">
        <v>1605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58">
        <f t="shared" si="1"/>
        <v>1605</v>
      </c>
      <c r="T26" s="69">
        <f t="shared" si="2"/>
        <v>152145.16</v>
      </c>
      <c r="U26" s="86">
        <f t="shared" si="0"/>
        <v>18994.401997503122</v>
      </c>
      <c r="V26" s="166"/>
      <c r="W26" s="49"/>
    </row>
    <row r="27" spans="1:23" ht="12.75">
      <c r="A27" s="3" t="s">
        <v>142</v>
      </c>
      <c r="B27" s="4">
        <v>57481</v>
      </c>
      <c r="C27" s="4" t="s">
        <v>132</v>
      </c>
      <c r="D27" s="4"/>
      <c r="E27" s="4"/>
      <c r="F27" s="4">
        <v>27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58">
        <f t="shared" si="1"/>
        <v>27</v>
      </c>
      <c r="T27" s="69">
        <f t="shared" si="2"/>
        <v>152118.16</v>
      </c>
      <c r="U27" s="86">
        <f t="shared" si="0"/>
        <v>18991.031210986268</v>
      </c>
      <c r="V27" s="166"/>
      <c r="W27" s="49"/>
    </row>
    <row r="28" spans="1:23" ht="12.75">
      <c r="A28" s="3" t="s">
        <v>143</v>
      </c>
      <c r="B28" s="4" t="s">
        <v>144</v>
      </c>
      <c r="C28" s="4" t="s">
        <v>132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268</v>
      </c>
      <c r="P28" s="4"/>
      <c r="Q28" s="4"/>
      <c r="R28" s="4"/>
      <c r="S28" s="58">
        <f t="shared" si="1"/>
        <v>268</v>
      </c>
      <c r="T28" s="69">
        <f t="shared" si="2"/>
        <v>151850.16</v>
      </c>
      <c r="U28" s="86">
        <f t="shared" si="0"/>
        <v>18957.573033707868</v>
      </c>
      <c r="V28" s="166"/>
      <c r="W28" s="49"/>
    </row>
    <row r="29" spans="1:23" ht="13.5" thickBot="1">
      <c r="A29" s="14" t="s">
        <v>145</v>
      </c>
      <c r="B29" s="15">
        <v>2201</v>
      </c>
      <c r="C29" s="4" t="s">
        <v>132</v>
      </c>
      <c r="D29" s="16">
        <v>75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58">
        <f t="shared" si="1"/>
        <v>75</v>
      </c>
      <c r="T29" s="69">
        <f t="shared" si="2"/>
        <v>151775.16</v>
      </c>
      <c r="U29" s="86">
        <f t="shared" si="0"/>
        <v>18948.209737827718</v>
      </c>
      <c r="V29" s="166"/>
      <c r="W29" s="49"/>
    </row>
    <row r="30" spans="1:23" ht="13.5" thickBot="1">
      <c r="A30" s="11" t="s">
        <v>15</v>
      </c>
      <c r="B30" s="12"/>
      <c r="C30" s="13"/>
      <c r="D30" s="13">
        <f>SUM(D4:D29)</f>
        <v>2014</v>
      </c>
      <c r="E30" s="13">
        <f aca="true" t="shared" si="3" ref="E30:S30">SUM(E4:E29)</f>
        <v>675</v>
      </c>
      <c r="F30" s="13">
        <f t="shared" si="3"/>
        <v>27</v>
      </c>
      <c r="G30" s="13">
        <f t="shared" si="3"/>
        <v>1240</v>
      </c>
      <c r="H30" s="13">
        <f t="shared" si="3"/>
        <v>0</v>
      </c>
      <c r="I30" s="13">
        <f t="shared" si="3"/>
        <v>1265</v>
      </c>
      <c r="J30" s="13">
        <f t="shared" si="3"/>
        <v>315</v>
      </c>
      <c r="K30" s="13">
        <f t="shared" si="3"/>
        <v>0</v>
      </c>
      <c r="L30" s="13">
        <f t="shared" si="3"/>
        <v>0</v>
      </c>
      <c r="M30" s="13">
        <f>SUM(M4:M29)</f>
        <v>0</v>
      </c>
      <c r="N30" s="13">
        <f>SUM(N4:N29)</f>
        <v>0</v>
      </c>
      <c r="O30" s="13">
        <f>SUM(O4:O29)</f>
        <v>464</v>
      </c>
      <c r="P30" s="13">
        <f t="shared" si="3"/>
        <v>0</v>
      </c>
      <c r="Q30" s="13">
        <f t="shared" si="3"/>
        <v>0</v>
      </c>
      <c r="R30" s="13">
        <f t="shared" si="3"/>
        <v>0</v>
      </c>
      <c r="S30" s="63">
        <f t="shared" si="3"/>
        <v>6000</v>
      </c>
      <c r="T30" s="70">
        <f>T29</f>
        <v>151775.16</v>
      </c>
      <c r="U30" s="87">
        <f t="shared" si="0"/>
        <v>18948.209737827718</v>
      </c>
      <c r="V30" s="157">
        <f>SUM(V3:V29)</f>
        <v>234372.6</v>
      </c>
      <c r="W30" s="73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9"/>
  <sheetViews>
    <sheetView zoomScale="75" zoomScaleNormal="75" zoomScalePageLayoutView="0" workbookViewId="0" topLeftCell="A1">
      <selection activeCell="C5" sqref="C5:C35"/>
    </sheetView>
  </sheetViews>
  <sheetFormatPr defaultColWidth="11.421875" defaultRowHeight="12.75"/>
  <cols>
    <col min="1" max="1" width="39.00390625" style="81" bestFit="1" customWidth="1"/>
    <col min="2" max="2" width="9.7109375" style="0" customWidth="1"/>
    <col min="3" max="3" width="11.421875" style="0" bestFit="1" customWidth="1"/>
    <col min="4" max="4" width="10.28125" style="0" customWidth="1"/>
    <col min="5" max="5" width="10.28125" style="0" bestFit="1" customWidth="1"/>
    <col min="6" max="7" width="8.57421875" style="0" bestFit="1" customWidth="1"/>
    <col min="8" max="8" width="8.57421875" style="0" customWidth="1"/>
    <col min="9" max="9" width="8.8515625" style="0" bestFit="1" customWidth="1"/>
    <col min="10" max="10" width="7.140625" style="0" bestFit="1" customWidth="1"/>
    <col min="11" max="11" width="4.57421875" style="0" bestFit="1" customWidth="1"/>
    <col min="12" max="12" width="5.140625" style="0" customWidth="1"/>
    <col min="13" max="13" width="7.421875" style="0" bestFit="1" customWidth="1"/>
    <col min="14" max="14" width="10.140625" style="0" customWidth="1"/>
    <col min="15" max="15" width="8.7109375" style="0" customWidth="1"/>
    <col min="16" max="17" width="5.7109375" style="0" customWidth="1"/>
    <col min="18" max="18" width="9.28125" style="0" bestFit="1" customWidth="1"/>
    <col min="19" max="19" width="8.00390625" style="0" customWidth="1"/>
    <col min="20" max="20" width="13.7109375" style="0" bestFit="1" customWidth="1"/>
    <col min="21" max="21" width="12.140625" style="0" bestFit="1" customWidth="1"/>
    <col min="22" max="22" width="13.28125" style="0" bestFit="1" customWidth="1"/>
    <col min="23" max="23" width="23.00390625" style="0" bestFit="1" customWidth="1"/>
  </cols>
  <sheetData>
    <row r="1" spans="1:23" ht="21" thickBot="1">
      <c r="A1" s="6" t="s">
        <v>16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3"/>
      <c r="T1" s="88"/>
      <c r="U1" s="94" t="s">
        <v>45</v>
      </c>
      <c r="V1" s="47" t="s">
        <v>69</v>
      </c>
      <c r="W1" s="47" t="s">
        <v>70</v>
      </c>
    </row>
    <row r="2" spans="1:23" ht="21" thickBot="1">
      <c r="A2" s="7" t="s">
        <v>84</v>
      </c>
      <c r="B2" s="2" t="s">
        <v>17</v>
      </c>
      <c r="C2" s="2" t="s">
        <v>34</v>
      </c>
      <c r="D2" s="2" t="s">
        <v>0</v>
      </c>
      <c r="E2" s="2" t="s">
        <v>83</v>
      </c>
      <c r="F2" s="2"/>
      <c r="G2" s="2" t="s">
        <v>67</v>
      </c>
      <c r="H2" s="2">
        <v>2010</v>
      </c>
      <c r="I2" s="1"/>
      <c r="J2" s="1"/>
      <c r="K2" s="1"/>
      <c r="L2" s="1"/>
      <c r="M2" s="1"/>
      <c r="N2" s="28" t="s">
        <v>64</v>
      </c>
      <c r="O2" s="28" t="s">
        <v>65</v>
      </c>
      <c r="P2" s="28" t="s">
        <v>77</v>
      </c>
      <c r="Q2" s="28" t="s">
        <v>60</v>
      </c>
      <c r="R2" s="28" t="s">
        <v>62</v>
      </c>
      <c r="S2" s="95"/>
      <c r="T2" s="96" t="s">
        <v>1</v>
      </c>
      <c r="U2" s="160" t="s">
        <v>1</v>
      </c>
      <c r="V2" s="50"/>
      <c r="W2" s="51" t="s">
        <v>55</v>
      </c>
    </row>
    <row r="3" spans="1:23" ht="13.5" thickBot="1">
      <c r="A3" s="106" t="s">
        <v>2</v>
      </c>
      <c r="B3" s="120" t="s">
        <v>3</v>
      </c>
      <c r="C3" s="120" t="s">
        <v>4</v>
      </c>
      <c r="D3" s="120" t="s">
        <v>32</v>
      </c>
      <c r="E3" s="120" t="s">
        <v>6</v>
      </c>
      <c r="F3" s="120" t="s">
        <v>7</v>
      </c>
      <c r="G3" s="120" t="s">
        <v>62</v>
      </c>
      <c r="H3" s="120" t="s">
        <v>9</v>
      </c>
      <c r="I3" s="120" t="s">
        <v>10</v>
      </c>
      <c r="J3" s="120" t="s">
        <v>11</v>
      </c>
      <c r="K3" s="120" t="s">
        <v>18</v>
      </c>
      <c r="L3" s="120" t="s">
        <v>19</v>
      </c>
      <c r="M3" s="120" t="s">
        <v>57</v>
      </c>
      <c r="N3" s="120" t="s">
        <v>58</v>
      </c>
      <c r="O3" s="120" t="s">
        <v>12</v>
      </c>
      <c r="P3" s="120" t="s">
        <v>63</v>
      </c>
      <c r="Q3" s="120" t="s">
        <v>61</v>
      </c>
      <c r="R3" s="120" t="s">
        <v>59</v>
      </c>
      <c r="S3" s="97" t="s">
        <v>13</v>
      </c>
      <c r="T3" s="155">
        <f>SUM(V4:V34)+W3</f>
        <v>151775.16</v>
      </c>
      <c r="U3" s="162">
        <f>T3/8.01</f>
        <v>18948.209737827718</v>
      </c>
      <c r="V3" s="71">
        <f>'SUMALITO#1'!$V$30</f>
        <v>234372.6</v>
      </c>
      <c r="W3" s="71">
        <f>'SUMALITO#2'!T30</f>
        <v>151775.16</v>
      </c>
    </row>
    <row r="4" spans="1:23" ht="12.75">
      <c r="A4" s="144"/>
      <c r="B4" s="33"/>
      <c r="C4" s="33"/>
      <c r="D4" s="33"/>
      <c r="E4" s="33"/>
      <c r="F4" s="33"/>
      <c r="G4" s="33"/>
      <c r="H4" s="33"/>
      <c r="I4" s="33"/>
      <c r="J4" s="33" t="s">
        <v>14</v>
      </c>
      <c r="K4" s="33"/>
      <c r="L4" s="33"/>
      <c r="M4" s="33"/>
      <c r="N4" s="33"/>
      <c r="O4" s="33" t="s">
        <v>14</v>
      </c>
      <c r="P4" s="33"/>
      <c r="Q4" s="33"/>
      <c r="R4" s="34"/>
      <c r="S4" s="97"/>
      <c r="T4" s="90"/>
      <c r="U4" s="163">
        <f aca="true" t="shared" si="0" ref="U4:U35">T4/8.01</f>
        <v>0</v>
      </c>
      <c r="V4" s="147"/>
      <c r="W4" s="72"/>
    </row>
    <row r="5" spans="1:23" ht="12.75">
      <c r="A5" s="106" t="s">
        <v>178</v>
      </c>
      <c r="B5" s="17">
        <v>41308</v>
      </c>
      <c r="C5" s="175" t="s">
        <v>156</v>
      </c>
      <c r="D5" s="17"/>
      <c r="E5" s="17"/>
      <c r="F5" s="17"/>
      <c r="G5" s="17"/>
      <c r="H5" s="17"/>
      <c r="I5" s="17">
        <v>388</v>
      </c>
      <c r="J5" s="17"/>
      <c r="K5" s="17"/>
      <c r="L5" s="17"/>
      <c r="M5" s="17"/>
      <c r="N5" s="17"/>
      <c r="O5" s="17"/>
      <c r="P5" s="17"/>
      <c r="Q5" s="17"/>
      <c r="R5" s="17"/>
      <c r="S5" s="98">
        <f>SUM(D5:R5)</f>
        <v>388</v>
      </c>
      <c r="T5" s="100">
        <f>(T3-S5)</f>
        <v>151387.16</v>
      </c>
      <c r="U5" s="163">
        <f t="shared" si="0"/>
        <v>18899.770287141073</v>
      </c>
      <c r="V5" s="148"/>
      <c r="W5" s="49"/>
    </row>
    <row r="6" spans="1:23" ht="12.75">
      <c r="A6" s="106" t="s">
        <v>112</v>
      </c>
      <c r="B6" s="17">
        <v>166586</v>
      </c>
      <c r="C6" s="175" t="s">
        <v>156</v>
      </c>
      <c r="D6" s="17"/>
      <c r="E6" s="17"/>
      <c r="F6" s="17"/>
      <c r="G6" s="17"/>
      <c r="H6" s="17"/>
      <c r="I6" s="17">
        <v>200</v>
      </c>
      <c r="J6" s="17"/>
      <c r="K6" s="17"/>
      <c r="L6" s="17"/>
      <c r="M6" s="17"/>
      <c r="N6" s="17"/>
      <c r="O6" s="17"/>
      <c r="P6" s="17"/>
      <c r="Q6" s="17"/>
      <c r="R6" s="17"/>
      <c r="S6" s="98">
        <f aca="true" t="shared" si="1" ref="S6:S34">SUM(D6:R6)</f>
        <v>200</v>
      </c>
      <c r="T6" s="100">
        <f>(T5-S6)</f>
        <v>151187.16</v>
      </c>
      <c r="U6" s="163">
        <f t="shared" si="0"/>
        <v>18874.80149812734</v>
      </c>
      <c r="V6" s="148"/>
      <c r="W6" s="49"/>
    </row>
    <row r="7" spans="1:23" ht="12.75">
      <c r="A7" s="106" t="s">
        <v>179</v>
      </c>
      <c r="B7" s="17">
        <v>88</v>
      </c>
      <c r="C7" s="175" t="s">
        <v>156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>
        <v>126</v>
      </c>
      <c r="P7" s="17"/>
      <c r="Q7" s="17"/>
      <c r="R7" s="17"/>
      <c r="S7" s="98">
        <f t="shared" si="1"/>
        <v>126</v>
      </c>
      <c r="T7" s="100">
        <f aca="true" t="shared" si="2" ref="T7:T34">(T6-S7)</f>
        <v>151061.16</v>
      </c>
      <c r="U7" s="163">
        <f t="shared" si="0"/>
        <v>18859.07116104869</v>
      </c>
      <c r="V7" s="148"/>
      <c r="W7" s="49"/>
    </row>
    <row r="8" spans="1:23" ht="12.75">
      <c r="A8" s="106" t="s">
        <v>180</v>
      </c>
      <c r="B8" s="17">
        <v>500631</v>
      </c>
      <c r="C8" s="175" t="s">
        <v>156</v>
      </c>
      <c r="D8" s="17"/>
      <c r="E8" s="17"/>
      <c r="F8" s="17"/>
      <c r="G8" s="17"/>
      <c r="H8" s="17"/>
      <c r="I8" s="17">
        <v>384</v>
      </c>
      <c r="J8" s="17"/>
      <c r="K8" s="17"/>
      <c r="L8" s="17"/>
      <c r="M8" s="17"/>
      <c r="N8" s="17"/>
      <c r="O8" s="17"/>
      <c r="P8" s="17"/>
      <c r="Q8" s="17"/>
      <c r="R8" s="17"/>
      <c r="S8" s="98">
        <f t="shared" si="1"/>
        <v>384</v>
      </c>
      <c r="T8" s="100">
        <f t="shared" si="2"/>
        <v>150677.16</v>
      </c>
      <c r="U8" s="163">
        <f t="shared" si="0"/>
        <v>18811.131086142323</v>
      </c>
      <c r="V8" s="148"/>
      <c r="W8" s="49"/>
    </row>
    <row r="9" spans="1:23" ht="12.75">
      <c r="A9" s="106" t="s">
        <v>181</v>
      </c>
      <c r="B9" s="17">
        <v>91</v>
      </c>
      <c r="C9" s="175" t="s">
        <v>156</v>
      </c>
      <c r="D9" s="17"/>
      <c r="E9" s="17"/>
      <c r="F9" s="17"/>
      <c r="G9" s="17"/>
      <c r="H9" s="17">
        <v>250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98">
        <f t="shared" si="1"/>
        <v>250</v>
      </c>
      <c r="T9" s="100">
        <f t="shared" si="2"/>
        <v>150427.16</v>
      </c>
      <c r="U9" s="163">
        <f t="shared" si="0"/>
        <v>18779.92009987516</v>
      </c>
      <c r="V9" s="148"/>
      <c r="W9" s="49"/>
    </row>
    <row r="10" spans="1:23" ht="12.75">
      <c r="A10" s="106" t="s">
        <v>182</v>
      </c>
      <c r="B10" s="17">
        <v>200</v>
      </c>
      <c r="C10" s="175" t="s">
        <v>156</v>
      </c>
      <c r="D10" s="17"/>
      <c r="E10" s="17"/>
      <c r="F10" s="17"/>
      <c r="G10" s="17"/>
      <c r="H10" s="17">
        <v>50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98">
        <f t="shared" si="1"/>
        <v>50</v>
      </c>
      <c r="T10" s="100">
        <f t="shared" si="2"/>
        <v>150377.16</v>
      </c>
      <c r="U10" s="163">
        <f t="shared" si="0"/>
        <v>18773.677902621723</v>
      </c>
      <c r="V10" s="148"/>
      <c r="W10" s="49"/>
    </row>
    <row r="11" spans="1:23" ht="12.75">
      <c r="A11" s="106" t="s">
        <v>183</v>
      </c>
      <c r="B11" s="17">
        <v>201</v>
      </c>
      <c r="C11" s="175" t="s">
        <v>156</v>
      </c>
      <c r="D11" s="17"/>
      <c r="E11" s="17"/>
      <c r="F11" s="17"/>
      <c r="G11" s="17"/>
      <c r="H11" s="17">
        <v>50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98">
        <f t="shared" si="1"/>
        <v>50</v>
      </c>
      <c r="T11" s="100">
        <f t="shared" si="2"/>
        <v>150327.16</v>
      </c>
      <c r="U11" s="163">
        <f t="shared" si="0"/>
        <v>18767.43570536829</v>
      </c>
      <c r="V11" s="148"/>
      <c r="W11" s="49"/>
    </row>
    <row r="12" spans="1:23" ht="12.75">
      <c r="A12" s="106" t="s">
        <v>184</v>
      </c>
      <c r="B12" s="17">
        <v>202</v>
      </c>
      <c r="C12" s="175" t="s">
        <v>156</v>
      </c>
      <c r="D12" s="17"/>
      <c r="E12" s="17"/>
      <c r="F12" s="17"/>
      <c r="G12" s="17"/>
      <c r="H12" s="17">
        <v>50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98">
        <f t="shared" si="1"/>
        <v>50</v>
      </c>
      <c r="T12" s="100">
        <f t="shared" si="2"/>
        <v>150277.16</v>
      </c>
      <c r="U12" s="163">
        <f t="shared" si="0"/>
        <v>18761.19350811486</v>
      </c>
      <c r="V12" s="148"/>
      <c r="W12" s="49"/>
    </row>
    <row r="13" spans="1:23" ht="12.75">
      <c r="A13" s="106" t="s">
        <v>185</v>
      </c>
      <c r="B13" s="17">
        <v>204</v>
      </c>
      <c r="C13" s="175" t="s">
        <v>156</v>
      </c>
      <c r="D13" s="17"/>
      <c r="E13" s="17"/>
      <c r="F13" s="17"/>
      <c r="G13" s="17"/>
      <c r="H13" s="17">
        <v>50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98">
        <f t="shared" si="1"/>
        <v>50</v>
      </c>
      <c r="T13" s="100">
        <f t="shared" si="2"/>
        <v>150227.16</v>
      </c>
      <c r="U13" s="163">
        <f t="shared" si="0"/>
        <v>18754.951310861423</v>
      </c>
      <c r="V13" s="148"/>
      <c r="W13" s="49"/>
    </row>
    <row r="14" spans="1:23" ht="12.75">
      <c r="A14" s="106" t="s">
        <v>186</v>
      </c>
      <c r="B14" s="17">
        <v>205</v>
      </c>
      <c r="C14" s="175" t="s">
        <v>156</v>
      </c>
      <c r="D14" s="17"/>
      <c r="E14" s="17"/>
      <c r="F14" s="17"/>
      <c r="G14" s="17"/>
      <c r="H14" s="17">
        <v>50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98">
        <f t="shared" si="1"/>
        <v>50</v>
      </c>
      <c r="T14" s="100">
        <f t="shared" si="2"/>
        <v>150177.16</v>
      </c>
      <c r="U14" s="163">
        <f t="shared" si="0"/>
        <v>18748.70911360799</v>
      </c>
      <c r="V14" s="148"/>
      <c r="W14" s="49"/>
    </row>
    <row r="15" spans="1:23" ht="12.75">
      <c r="A15" s="106" t="s">
        <v>187</v>
      </c>
      <c r="B15" s="17">
        <v>206</v>
      </c>
      <c r="C15" s="175" t="s">
        <v>156</v>
      </c>
      <c r="D15" s="17"/>
      <c r="E15" s="17"/>
      <c r="F15" s="17"/>
      <c r="G15" s="17"/>
      <c r="H15" s="17">
        <v>50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98">
        <f t="shared" si="1"/>
        <v>50</v>
      </c>
      <c r="T15" s="100">
        <f t="shared" si="2"/>
        <v>150127.16</v>
      </c>
      <c r="U15" s="163">
        <f t="shared" si="0"/>
        <v>18742.46691635456</v>
      </c>
      <c r="V15" s="148"/>
      <c r="W15" s="49"/>
    </row>
    <row r="16" spans="1:23" ht="12.75">
      <c r="A16" s="106" t="s">
        <v>188</v>
      </c>
      <c r="B16" s="17">
        <v>207</v>
      </c>
      <c r="C16" s="175" t="s">
        <v>156</v>
      </c>
      <c r="D16" s="17"/>
      <c r="E16" s="17"/>
      <c r="F16" s="17"/>
      <c r="G16" s="17"/>
      <c r="H16" s="17">
        <v>50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98">
        <f t="shared" si="1"/>
        <v>50</v>
      </c>
      <c r="T16" s="100">
        <f t="shared" si="2"/>
        <v>150077.16</v>
      </c>
      <c r="U16" s="163">
        <f t="shared" si="0"/>
        <v>18736.224719101123</v>
      </c>
      <c r="V16" s="148"/>
      <c r="W16" s="49"/>
    </row>
    <row r="17" spans="1:23" ht="12.75">
      <c r="A17" s="106" t="s">
        <v>189</v>
      </c>
      <c r="B17" s="17">
        <v>208</v>
      </c>
      <c r="C17" s="175" t="s">
        <v>156</v>
      </c>
      <c r="D17" s="17"/>
      <c r="E17" s="17"/>
      <c r="F17" s="17"/>
      <c r="G17" s="17"/>
      <c r="H17" s="17">
        <v>50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98">
        <f t="shared" si="1"/>
        <v>50</v>
      </c>
      <c r="T17" s="100">
        <f t="shared" si="2"/>
        <v>150027.16</v>
      </c>
      <c r="U17" s="163">
        <f t="shared" si="0"/>
        <v>18729.98252184769</v>
      </c>
      <c r="V17" s="148"/>
      <c r="W17" s="49"/>
    </row>
    <row r="18" spans="1:23" ht="12.75">
      <c r="A18" s="172" t="s">
        <v>190</v>
      </c>
      <c r="B18" s="145">
        <v>209</v>
      </c>
      <c r="C18" s="175" t="s">
        <v>156</v>
      </c>
      <c r="D18" s="3"/>
      <c r="E18" s="3"/>
      <c r="F18" s="17"/>
      <c r="G18" s="17"/>
      <c r="H18" s="17">
        <v>50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98">
        <f t="shared" si="1"/>
        <v>50</v>
      </c>
      <c r="T18" s="100">
        <f t="shared" si="2"/>
        <v>149977.16</v>
      </c>
      <c r="U18" s="163">
        <f t="shared" si="0"/>
        <v>18723.74032459426</v>
      </c>
      <c r="V18" s="148"/>
      <c r="W18" s="49"/>
    </row>
    <row r="19" spans="1:23" ht="12.75">
      <c r="A19" s="106" t="s">
        <v>191</v>
      </c>
      <c r="B19" s="17">
        <v>211</v>
      </c>
      <c r="C19" s="175" t="s">
        <v>156</v>
      </c>
      <c r="D19" s="17"/>
      <c r="E19" s="17"/>
      <c r="F19" s="17"/>
      <c r="G19" s="17"/>
      <c r="H19" s="17">
        <v>100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98">
        <f t="shared" si="1"/>
        <v>100</v>
      </c>
      <c r="T19" s="100">
        <f t="shared" si="2"/>
        <v>149877.16</v>
      </c>
      <c r="U19" s="163">
        <f t="shared" si="0"/>
        <v>18711.25593008739</v>
      </c>
      <c r="V19" s="148"/>
      <c r="W19" s="49"/>
    </row>
    <row r="20" spans="1:23" ht="12.75">
      <c r="A20" s="106" t="s">
        <v>192</v>
      </c>
      <c r="B20" s="17">
        <v>212</v>
      </c>
      <c r="C20" s="175" t="s">
        <v>156</v>
      </c>
      <c r="D20" s="17"/>
      <c r="E20" s="17"/>
      <c r="F20" s="17"/>
      <c r="G20" s="17"/>
      <c r="H20" s="17">
        <v>50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98">
        <f t="shared" si="1"/>
        <v>50</v>
      </c>
      <c r="T20" s="100">
        <f t="shared" si="2"/>
        <v>149827.16</v>
      </c>
      <c r="U20" s="163">
        <f t="shared" si="0"/>
        <v>18705.01373283396</v>
      </c>
      <c r="V20" s="148"/>
      <c r="W20" s="49"/>
    </row>
    <row r="21" spans="1:23" ht="12.75">
      <c r="A21" s="106" t="s">
        <v>193</v>
      </c>
      <c r="B21" s="17">
        <v>213</v>
      </c>
      <c r="C21" s="175" t="s">
        <v>156</v>
      </c>
      <c r="D21" s="17"/>
      <c r="E21" s="17"/>
      <c r="F21" s="17"/>
      <c r="G21" s="17"/>
      <c r="H21" s="17">
        <v>50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98">
        <f t="shared" si="1"/>
        <v>50</v>
      </c>
      <c r="T21" s="100">
        <f t="shared" si="2"/>
        <v>149777.16</v>
      </c>
      <c r="U21" s="163">
        <f t="shared" si="0"/>
        <v>18698.771535580527</v>
      </c>
      <c r="V21" s="148"/>
      <c r="W21" s="49"/>
    </row>
    <row r="22" spans="1:23" ht="12.75">
      <c r="A22" s="106" t="s">
        <v>194</v>
      </c>
      <c r="B22" s="17">
        <v>214</v>
      </c>
      <c r="C22" s="175" t="s">
        <v>156</v>
      </c>
      <c r="D22" s="17"/>
      <c r="E22" s="17"/>
      <c r="F22" s="17"/>
      <c r="G22" s="17"/>
      <c r="H22" s="17">
        <v>250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98">
        <f t="shared" si="1"/>
        <v>250</v>
      </c>
      <c r="T22" s="100">
        <f t="shared" si="2"/>
        <v>149527.16</v>
      </c>
      <c r="U22" s="163">
        <f t="shared" si="0"/>
        <v>18667.56054931336</v>
      </c>
      <c r="V22" s="148"/>
      <c r="W22" s="49"/>
    </row>
    <row r="23" spans="1:23" ht="12.75">
      <c r="A23" s="106" t="s">
        <v>195</v>
      </c>
      <c r="B23" s="17">
        <v>3</v>
      </c>
      <c r="C23" s="175" t="s">
        <v>156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>
        <v>150</v>
      </c>
      <c r="P23" s="17"/>
      <c r="Q23" s="17"/>
      <c r="R23" s="17"/>
      <c r="S23" s="98">
        <f t="shared" si="1"/>
        <v>150</v>
      </c>
      <c r="T23" s="100">
        <f t="shared" si="2"/>
        <v>149377.16</v>
      </c>
      <c r="U23" s="163">
        <f t="shared" si="0"/>
        <v>18648.83395755306</v>
      </c>
      <c r="V23" s="148"/>
      <c r="W23" s="49"/>
    </row>
    <row r="24" spans="1:23" ht="12.75">
      <c r="A24" s="29" t="s">
        <v>162</v>
      </c>
      <c r="B24" s="17">
        <v>4</v>
      </c>
      <c r="C24" s="175" t="s">
        <v>156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>
        <v>150</v>
      </c>
      <c r="P24" s="17"/>
      <c r="Q24" s="17"/>
      <c r="R24" s="17"/>
      <c r="S24" s="98">
        <f t="shared" si="1"/>
        <v>150</v>
      </c>
      <c r="T24" s="100">
        <f t="shared" si="2"/>
        <v>149227.16</v>
      </c>
      <c r="U24" s="163">
        <f t="shared" si="0"/>
        <v>18630.10736579276</v>
      </c>
      <c r="V24" s="148"/>
      <c r="W24" s="49"/>
    </row>
    <row r="25" spans="1:23" ht="12.75">
      <c r="A25" s="29" t="s">
        <v>196</v>
      </c>
      <c r="B25" s="17">
        <v>1</v>
      </c>
      <c r="C25" s="175" t="s">
        <v>156</v>
      </c>
      <c r="D25" s="17">
        <v>700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98">
        <f t="shared" si="1"/>
        <v>700</v>
      </c>
      <c r="T25" s="100">
        <f t="shared" si="2"/>
        <v>148527.16</v>
      </c>
      <c r="U25" s="163">
        <f t="shared" si="0"/>
        <v>18542.716604244695</v>
      </c>
      <c r="V25" s="148"/>
      <c r="W25" s="49"/>
    </row>
    <row r="26" spans="1:23" ht="12.75">
      <c r="A26" s="29" t="s">
        <v>197</v>
      </c>
      <c r="B26" s="17">
        <v>2</v>
      </c>
      <c r="C26" s="175" t="s">
        <v>156</v>
      </c>
      <c r="D26" s="17">
        <v>700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98">
        <f t="shared" si="1"/>
        <v>700</v>
      </c>
      <c r="T26" s="101">
        <f t="shared" si="2"/>
        <v>147827.16</v>
      </c>
      <c r="U26" s="163">
        <f t="shared" si="0"/>
        <v>18455.32584269663</v>
      </c>
      <c r="V26" s="148"/>
      <c r="W26" s="49"/>
    </row>
    <row r="27" spans="1:23" ht="12.75">
      <c r="A27" s="29" t="s">
        <v>198</v>
      </c>
      <c r="B27" s="17">
        <v>2027</v>
      </c>
      <c r="C27" s="175" t="s">
        <v>156</v>
      </c>
      <c r="D27" s="17">
        <v>9662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98">
        <f t="shared" si="1"/>
        <v>9662</v>
      </c>
      <c r="T27" s="101">
        <f t="shared" si="2"/>
        <v>138165.16</v>
      </c>
      <c r="U27" s="163">
        <f t="shared" si="0"/>
        <v>17249.083645443196</v>
      </c>
      <c r="V27" s="148"/>
      <c r="W27" s="49"/>
    </row>
    <row r="28" spans="1:23" ht="12.75">
      <c r="A28" s="29" t="s">
        <v>198</v>
      </c>
      <c r="B28" s="17">
        <v>2028</v>
      </c>
      <c r="C28" s="175" t="s">
        <v>156</v>
      </c>
      <c r="D28" s="17">
        <v>1780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98">
        <f t="shared" si="1"/>
        <v>1780</v>
      </c>
      <c r="T28" s="101">
        <f t="shared" si="2"/>
        <v>136385.16</v>
      </c>
      <c r="U28" s="163">
        <f t="shared" si="0"/>
        <v>17026.861423220973</v>
      </c>
      <c r="V28" s="148"/>
      <c r="W28" s="49"/>
    </row>
    <row r="29" spans="1:23" ht="12.75">
      <c r="A29" s="174" t="s">
        <v>198</v>
      </c>
      <c r="B29" s="17">
        <v>2023</v>
      </c>
      <c r="C29" s="175" t="s">
        <v>156</v>
      </c>
      <c r="D29" s="17">
        <v>9662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98">
        <f t="shared" si="1"/>
        <v>9662</v>
      </c>
      <c r="T29" s="101">
        <f t="shared" si="2"/>
        <v>126723.16</v>
      </c>
      <c r="U29" s="163">
        <f t="shared" si="0"/>
        <v>15820.61922596754</v>
      </c>
      <c r="V29" s="148"/>
      <c r="W29" s="49"/>
    </row>
    <row r="30" spans="1:23" ht="12.75">
      <c r="A30" s="174" t="s">
        <v>198</v>
      </c>
      <c r="B30" s="17">
        <v>2026</v>
      </c>
      <c r="C30" s="175" t="s">
        <v>156</v>
      </c>
      <c r="D30" s="17">
        <v>1853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98">
        <f t="shared" si="1"/>
        <v>1853</v>
      </c>
      <c r="T30" s="101">
        <f t="shared" si="2"/>
        <v>124870.16</v>
      </c>
      <c r="U30" s="163">
        <f t="shared" si="0"/>
        <v>15589.283395755307</v>
      </c>
      <c r="V30" s="148"/>
      <c r="W30" s="49"/>
    </row>
    <row r="31" spans="1:23" ht="12.75">
      <c r="A31" s="174" t="s">
        <v>199</v>
      </c>
      <c r="B31" s="17"/>
      <c r="C31" s="175" t="s">
        <v>156</v>
      </c>
      <c r="D31" s="17"/>
      <c r="E31" s="17">
        <v>900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98">
        <f t="shared" si="1"/>
        <v>900</v>
      </c>
      <c r="T31" s="101">
        <f t="shared" si="2"/>
        <v>123970.16</v>
      </c>
      <c r="U31" s="163">
        <f t="shared" si="0"/>
        <v>15476.923845193509</v>
      </c>
      <c r="V31" s="148"/>
      <c r="W31" s="49"/>
    </row>
    <row r="32" spans="1:23" ht="12.75">
      <c r="A32" s="174" t="s">
        <v>200</v>
      </c>
      <c r="B32" s="17"/>
      <c r="C32" s="175" t="s">
        <v>156</v>
      </c>
      <c r="D32" s="17"/>
      <c r="E32" s="17"/>
      <c r="F32" s="17"/>
      <c r="G32" s="17"/>
      <c r="H32" s="17"/>
      <c r="I32" s="17"/>
      <c r="J32" s="17"/>
      <c r="K32" s="17"/>
      <c r="L32" s="17">
        <v>500</v>
      </c>
      <c r="M32" s="17"/>
      <c r="N32" s="17"/>
      <c r="O32" s="17"/>
      <c r="P32" s="17"/>
      <c r="Q32" s="17"/>
      <c r="R32" s="17"/>
      <c r="S32" s="98">
        <f t="shared" si="1"/>
        <v>500</v>
      </c>
      <c r="T32" s="101">
        <f t="shared" si="2"/>
        <v>123470.16</v>
      </c>
      <c r="U32" s="163">
        <f t="shared" si="0"/>
        <v>15414.501872659177</v>
      </c>
      <c r="V32" s="148"/>
      <c r="W32" s="49"/>
    </row>
    <row r="33" spans="1:23" ht="12.75">
      <c r="A33" s="174" t="s">
        <v>201</v>
      </c>
      <c r="B33" s="17">
        <v>130548</v>
      </c>
      <c r="C33" s="175" t="s">
        <v>156</v>
      </c>
      <c r="D33" s="17">
        <v>489.15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98">
        <f t="shared" si="1"/>
        <v>489.15</v>
      </c>
      <c r="T33" s="101">
        <f t="shared" si="2"/>
        <v>122981.01000000001</v>
      </c>
      <c r="U33" s="163">
        <f t="shared" si="0"/>
        <v>15353.43445692884</v>
      </c>
      <c r="V33" s="148"/>
      <c r="W33" s="49"/>
    </row>
    <row r="34" spans="1:23" ht="13.5" thickBot="1">
      <c r="A34" s="173" t="s">
        <v>201</v>
      </c>
      <c r="B34" s="20">
        <v>130549</v>
      </c>
      <c r="C34" s="175" t="s">
        <v>156</v>
      </c>
      <c r="D34" s="21">
        <v>1150.46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98">
        <f t="shared" si="1"/>
        <v>1150.46</v>
      </c>
      <c r="T34" s="101">
        <f t="shared" si="2"/>
        <v>121830.55</v>
      </c>
      <c r="U34" s="163">
        <f t="shared" si="0"/>
        <v>15209.806491885145</v>
      </c>
      <c r="V34" s="148"/>
      <c r="W34" s="49"/>
    </row>
    <row r="35" spans="1:23" ht="13.5" thickBot="1">
      <c r="A35" s="11" t="s">
        <v>15</v>
      </c>
      <c r="B35" s="22"/>
      <c r="C35" s="180"/>
      <c r="D35" s="18">
        <f>SUM(D4:D34)</f>
        <v>25996.61</v>
      </c>
      <c r="E35" s="18">
        <f aca="true" t="shared" si="3" ref="E35:S35">SUM(E4:E34)</f>
        <v>900</v>
      </c>
      <c r="F35" s="18">
        <f t="shared" si="3"/>
        <v>0</v>
      </c>
      <c r="G35" s="18">
        <f t="shared" si="3"/>
        <v>0</v>
      </c>
      <c r="H35" s="18">
        <f t="shared" si="3"/>
        <v>1150</v>
      </c>
      <c r="I35" s="18">
        <f t="shared" si="3"/>
        <v>972</v>
      </c>
      <c r="J35" s="18">
        <f t="shared" si="3"/>
        <v>0</v>
      </c>
      <c r="K35" s="18">
        <f>SUM(K4:K34)</f>
        <v>0</v>
      </c>
      <c r="L35" s="18">
        <f>SUM(L4:L34)</f>
        <v>500</v>
      </c>
      <c r="M35" s="18">
        <f>SUM(M4:M34)</f>
        <v>0</v>
      </c>
      <c r="N35" s="18">
        <f>SUM(N4:N34)</f>
        <v>0</v>
      </c>
      <c r="O35" s="18">
        <f>SUM(O4:O34)</f>
        <v>426</v>
      </c>
      <c r="P35" s="18">
        <f t="shared" si="3"/>
        <v>0</v>
      </c>
      <c r="Q35" s="18">
        <f t="shared" si="3"/>
        <v>0</v>
      </c>
      <c r="R35" s="18">
        <f t="shared" si="3"/>
        <v>0</v>
      </c>
      <c r="S35" s="99">
        <f t="shared" si="3"/>
        <v>29944.61</v>
      </c>
      <c r="T35" s="102">
        <f>T34</f>
        <v>121830.55</v>
      </c>
      <c r="U35" s="164">
        <f t="shared" si="0"/>
        <v>15209.806491885145</v>
      </c>
      <c r="V35" s="157">
        <f>SUM(V3:V34)</f>
        <v>234372.6</v>
      </c>
      <c r="W35" s="74"/>
    </row>
    <row r="37" spans="1:16" ht="12.75">
      <c r="A37" s="2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2.75">
      <c r="A38" s="2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2.75">
      <c r="A39" s="2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</sheetData>
  <sheetProtection/>
  <printOptions/>
  <pageMargins left="0.75" right="0.75" top="1" bottom="1" header="0" footer="0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4"/>
  <sheetViews>
    <sheetView zoomScale="75" zoomScaleNormal="75" zoomScalePageLayoutView="0" workbookViewId="0" topLeftCell="A1">
      <selection activeCell="O54" sqref="O54"/>
    </sheetView>
  </sheetViews>
  <sheetFormatPr defaultColWidth="11.421875" defaultRowHeight="12.75"/>
  <cols>
    <col min="1" max="1" width="43.8515625" style="0" bestFit="1" customWidth="1"/>
    <col min="2" max="2" width="11.57421875" style="0" customWidth="1"/>
    <col min="3" max="3" width="11.8515625" style="0" bestFit="1" customWidth="1"/>
    <col min="4" max="4" width="13.140625" style="0" bestFit="1" customWidth="1"/>
    <col min="5" max="5" width="10.28125" style="0" bestFit="1" customWidth="1"/>
    <col min="6" max="7" width="8.57421875" style="0" bestFit="1" customWidth="1"/>
    <col min="8" max="8" width="6.8515625" style="0" bestFit="1" customWidth="1"/>
    <col min="9" max="9" width="9.7109375" style="0" bestFit="1" customWidth="1"/>
    <col min="10" max="10" width="7.140625" style="0" bestFit="1" customWidth="1"/>
    <col min="11" max="11" width="4.140625" style="0" customWidth="1"/>
    <col min="12" max="12" width="6.8515625" style="0" customWidth="1"/>
    <col min="13" max="13" width="7.421875" style="0" bestFit="1" customWidth="1"/>
    <col min="14" max="14" width="8.00390625" style="0" bestFit="1" customWidth="1"/>
    <col min="15" max="15" width="9.7109375" style="0" bestFit="1" customWidth="1"/>
    <col min="16" max="16" width="5.7109375" style="0" customWidth="1"/>
    <col min="17" max="17" width="6.7109375" style="0" customWidth="1"/>
    <col min="18" max="18" width="6.28125" style="0" customWidth="1"/>
    <col min="19" max="19" width="9.140625" style="0" customWidth="1"/>
    <col min="20" max="20" width="13.7109375" style="0" bestFit="1" customWidth="1"/>
    <col min="21" max="21" width="12.28125" style="0" bestFit="1" customWidth="1"/>
    <col min="22" max="22" width="13.28125" style="0" bestFit="1" customWidth="1"/>
    <col min="23" max="23" width="23.00390625" style="0" bestFit="1" customWidth="1"/>
  </cols>
  <sheetData>
    <row r="1" spans="1:23" ht="21" thickBot="1">
      <c r="A1" s="6" t="s">
        <v>16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61"/>
      <c r="T1" s="88"/>
      <c r="U1" s="46" t="s">
        <v>45</v>
      </c>
      <c r="V1" s="47" t="s">
        <v>69</v>
      </c>
      <c r="W1" s="47" t="s">
        <v>70</v>
      </c>
    </row>
    <row r="2" spans="1:23" ht="21" thickBot="1">
      <c r="A2" s="7" t="s">
        <v>84</v>
      </c>
      <c r="B2" s="2" t="s">
        <v>35</v>
      </c>
      <c r="C2" s="2"/>
      <c r="D2" s="2" t="s">
        <v>0</v>
      </c>
      <c r="E2" s="2"/>
      <c r="F2" s="2" t="s">
        <v>67</v>
      </c>
      <c r="G2" s="2">
        <v>2010</v>
      </c>
      <c r="H2" s="1"/>
      <c r="I2" s="1"/>
      <c r="J2" s="1"/>
      <c r="K2" s="1"/>
      <c r="L2" s="1"/>
      <c r="M2" s="1"/>
      <c r="N2" s="28" t="s">
        <v>64</v>
      </c>
      <c r="O2" s="28" t="s">
        <v>65</v>
      </c>
      <c r="P2" s="28" t="s">
        <v>77</v>
      </c>
      <c r="Q2" s="28" t="s">
        <v>60</v>
      </c>
      <c r="R2" s="28" t="s">
        <v>62</v>
      </c>
      <c r="S2" s="62"/>
      <c r="T2" s="89" t="s">
        <v>1</v>
      </c>
      <c r="U2" s="159" t="s">
        <v>1</v>
      </c>
      <c r="V2" s="50"/>
      <c r="W2" s="51" t="s">
        <v>55</v>
      </c>
    </row>
    <row r="3" spans="1:23" ht="13.5" thickBot="1">
      <c r="A3" s="9" t="s">
        <v>2</v>
      </c>
      <c r="B3" s="28" t="s">
        <v>3</v>
      </c>
      <c r="C3" s="28" t="s">
        <v>4</v>
      </c>
      <c r="D3" s="28" t="s">
        <v>32</v>
      </c>
      <c r="E3" s="28" t="s">
        <v>6</v>
      </c>
      <c r="F3" s="28" t="s">
        <v>7</v>
      </c>
      <c r="G3" s="28" t="s">
        <v>62</v>
      </c>
      <c r="H3" s="28" t="s">
        <v>9</v>
      </c>
      <c r="I3" s="28" t="s">
        <v>10</v>
      </c>
      <c r="J3" s="28" t="s">
        <v>11</v>
      </c>
      <c r="K3" s="28" t="s">
        <v>18</v>
      </c>
      <c r="L3" s="28" t="s">
        <v>19</v>
      </c>
      <c r="M3" s="28" t="s">
        <v>57</v>
      </c>
      <c r="N3" s="28" t="s">
        <v>58</v>
      </c>
      <c r="O3" s="28" t="s">
        <v>12</v>
      </c>
      <c r="P3" s="28" t="s">
        <v>63</v>
      </c>
      <c r="Q3" s="28" t="s">
        <v>61</v>
      </c>
      <c r="R3" s="28" t="s">
        <v>59</v>
      </c>
      <c r="S3" s="57" t="s">
        <v>13</v>
      </c>
      <c r="T3" s="155">
        <f>SUM(V4:V29)+W3</f>
        <v>121830.55</v>
      </c>
      <c r="U3" s="158">
        <f>T3/8.01</f>
        <v>15209.806491885145</v>
      </c>
      <c r="V3" s="71">
        <f>CHORTIZ!$V$35</f>
        <v>234372.6</v>
      </c>
      <c r="W3" s="71">
        <f>CHORTIZ!$T$35</f>
        <v>121830.55</v>
      </c>
    </row>
    <row r="4" spans="1:23" ht="12.75">
      <c r="A4" s="32"/>
      <c r="B4" s="33"/>
      <c r="C4" s="33"/>
      <c r="D4" s="33"/>
      <c r="E4" s="33"/>
      <c r="F4" s="33"/>
      <c r="G4" s="33"/>
      <c r="H4" s="33"/>
      <c r="I4" s="33"/>
      <c r="J4" s="33" t="s">
        <v>14</v>
      </c>
      <c r="K4" s="33"/>
      <c r="L4" s="33"/>
      <c r="M4" s="33"/>
      <c r="N4" s="33"/>
      <c r="O4" s="33" t="s">
        <v>14</v>
      </c>
      <c r="P4" s="33"/>
      <c r="Q4" s="33"/>
      <c r="R4" s="34"/>
      <c r="S4" s="58"/>
      <c r="T4" s="90"/>
      <c r="U4" s="158">
        <f aca="true" t="shared" si="0" ref="U4:U30">T4/8.01</f>
        <v>0</v>
      </c>
      <c r="V4" s="147"/>
      <c r="W4" s="72"/>
    </row>
    <row r="5" spans="1:23" ht="12.75">
      <c r="A5" s="106" t="s">
        <v>203</v>
      </c>
      <c r="B5" s="17">
        <v>114</v>
      </c>
      <c r="C5" s="175" t="s">
        <v>157</v>
      </c>
      <c r="D5" s="17"/>
      <c r="E5" s="17">
        <v>2193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8">
        <f>SUM(D5:R5)</f>
        <v>2193</v>
      </c>
      <c r="T5" s="90">
        <f>(T3-S5)</f>
        <v>119637.55</v>
      </c>
      <c r="U5" s="158">
        <f t="shared" si="0"/>
        <v>14936.023720349564</v>
      </c>
      <c r="V5" s="148"/>
      <c r="W5" s="49"/>
    </row>
    <row r="6" spans="1:23" ht="12.75">
      <c r="A6" s="106" t="s">
        <v>204</v>
      </c>
      <c r="B6" s="17">
        <v>112</v>
      </c>
      <c r="C6" s="175" t="s">
        <v>157</v>
      </c>
      <c r="D6" s="17"/>
      <c r="E6" s="17">
        <v>2310</v>
      </c>
      <c r="F6" s="4"/>
      <c r="G6" s="4"/>
      <c r="H6" s="4"/>
      <c r="I6" s="31"/>
      <c r="J6" s="4"/>
      <c r="K6" s="4"/>
      <c r="L6" s="4"/>
      <c r="M6" s="4"/>
      <c r="N6" s="4"/>
      <c r="O6" s="4"/>
      <c r="P6" s="4"/>
      <c r="Q6" s="4"/>
      <c r="R6" s="4"/>
      <c r="S6" s="58">
        <f aca="true" t="shared" si="1" ref="S6:S29">SUM(D6:R6)</f>
        <v>2310</v>
      </c>
      <c r="T6" s="90">
        <f>(T5-S6)</f>
        <v>117327.55</v>
      </c>
      <c r="U6" s="158">
        <f t="shared" si="0"/>
        <v>14647.63420724095</v>
      </c>
      <c r="V6" s="148"/>
      <c r="W6" s="49"/>
    </row>
    <row r="7" spans="1:23" ht="12.75">
      <c r="A7" s="106" t="s">
        <v>97</v>
      </c>
      <c r="B7" s="17">
        <v>100</v>
      </c>
      <c r="C7" s="175" t="s">
        <v>157</v>
      </c>
      <c r="D7" s="17"/>
      <c r="E7" s="17">
        <v>1920</v>
      </c>
      <c r="F7" s="4"/>
      <c r="G7" s="4"/>
      <c r="H7" s="4"/>
      <c r="I7" s="31"/>
      <c r="J7" s="4"/>
      <c r="K7" s="4"/>
      <c r="L7" s="4"/>
      <c r="M7" s="4"/>
      <c r="N7" s="4"/>
      <c r="O7" s="4"/>
      <c r="P7" s="4"/>
      <c r="Q7" s="4"/>
      <c r="R7" s="4"/>
      <c r="S7" s="58">
        <f t="shared" si="1"/>
        <v>1920</v>
      </c>
      <c r="T7" s="90">
        <f aca="true" t="shared" si="2" ref="T7:T29">(T6-S7)</f>
        <v>115407.55</v>
      </c>
      <c r="U7" s="158">
        <f t="shared" si="0"/>
        <v>14407.933832709114</v>
      </c>
      <c r="V7" s="148"/>
      <c r="W7" s="49"/>
    </row>
    <row r="8" spans="1:23" ht="12.75">
      <c r="A8" s="106" t="s">
        <v>162</v>
      </c>
      <c r="B8" s="17">
        <v>101</v>
      </c>
      <c r="C8" s="175" t="s">
        <v>158</v>
      </c>
      <c r="D8" s="175"/>
      <c r="E8" s="17">
        <v>3440</v>
      </c>
      <c r="F8" s="4"/>
      <c r="G8" s="4"/>
      <c r="H8" s="4"/>
      <c r="I8" s="31"/>
      <c r="J8" s="4"/>
      <c r="K8" s="4"/>
      <c r="L8" s="4"/>
      <c r="M8" s="4"/>
      <c r="N8" s="4"/>
      <c r="O8" s="4"/>
      <c r="P8" s="4"/>
      <c r="Q8" s="4"/>
      <c r="R8" s="4"/>
      <c r="S8" s="58">
        <f t="shared" si="1"/>
        <v>3440</v>
      </c>
      <c r="T8" s="90">
        <f t="shared" si="2"/>
        <v>111967.55</v>
      </c>
      <c r="U8" s="158">
        <f t="shared" si="0"/>
        <v>13978.470661672909</v>
      </c>
      <c r="V8" s="148"/>
      <c r="W8" s="49"/>
    </row>
    <row r="9" spans="1:23" ht="12.75">
      <c r="A9" s="106" t="s">
        <v>106</v>
      </c>
      <c r="B9" s="17">
        <v>111</v>
      </c>
      <c r="C9" s="175" t="s">
        <v>158</v>
      </c>
      <c r="D9" s="17"/>
      <c r="E9" s="17">
        <v>1010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8">
        <f t="shared" si="1"/>
        <v>1010</v>
      </c>
      <c r="T9" s="90">
        <f t="shared" si="2"/>
        <v>110957.55</v>
      </c>
      <c r="U9" s="158">
        <f t="shared" si="0"/>
        <v>13852.378277153559</v>
      </c>
      <c r="V9" s="148"/>
      <c r="W9" s="49"/>
    </row>
    <row r="10" spans="1:23" ht="12.75">
      <c r="A10" s="106" t="s">
        <v>205</v>
      </c>
      <c r="B10" s="17">
        <v>13125</v>
      </c>
      <c r="C10" s="175" t="s">
        <v>158</v>
      </c>
      <c r="D10" s="17"/>
      <c r="E10" s="17"/>
      <c r="F10" s="4">
        <v>60</v>
      </c>
      <c r="G10" s="4"/>
      <c r="H10" s="4"/>
      <c r="I10" s="31"/>
      <c r="J10" s="4"/>
      <c r="K10" s="4"/>
      <c r="L10" s="4"/>
      <c r="M10" s="4"/>
      <c r="N10" s="4"/>
      <c r="O10" s="4"/>
      <c r="P10" s="4"/>
      <c r="Q10" s="4"/>
      <c r="R10" s="4"/>
      <c r="S10" s="58">
        <f t="shared" si="1"/>
        <v>60</v>
      </c>
      <c r="T10" s="90">
        <f t="shared" si="2"/>
        <v>110897.55</v>
      </c>
      <c r="U10" s="158">
        <f t="shared" si="0"/>
        <v>13844.887640449439</v>
      </c>
      <c r="V10" s="148"/>
      <c r="W10" s="49"/>
    </row>
    <row r="11" spans="1:23" ht="12.75">
      <c r="A11" s="29" t="s">
        <v>112</v>
      </c>
      <c r="B11" s="4">
        <v>165716</v>
      </c>
      <c r="C11" s="175" t="s">
        <v>159</v>
      </c>
      <c r="D11" s="17"/>
      <c r="E11" s="4"/>
      <c r="F11" s="4"/>
      <c r="G11" s="4"/>
      <c r="H11" s="4"/>
      <c r="I11" s="4">
        <v>322</v>
      </c>
      <c r="J11" s="4"/>
      <c r="K11" s="4"/>
      <c r="L11" s="4"/>
      <c r="M11" s="4"/>
      <c r="N11" s="4"/>
      <c r="O11" s="4"/>
      <c r="P11" s="4"/>
      <c r="Q11" s="4"/>
      <c r="R11" s="4"/>
      <c r="S11" s="58">
        <f t="shared" si="1"/>
        <v>322</v>
      </c>
      <c r="T11" s="90">
        <f t="shared" si="2"/>
        <v>110575.55</v>
      </c>
      <c r="U11" s="158">
        <f t="shared" si="0"/>
        <v>13804.68789013733</v>
      </c>
      <c r="V11" s="148"/>
      <c r="W11" s="49"/>
    </row>
    <row r="12" spans="1:23" ht="12.75">
      <c r="A12" s="29" t="s">
        <v>112</v>
      </c>
      <c r="B12" s="4">
        <v>166164</v>
      </c>
      <c r="C12" s="175" t="s">
        <v>159</v>
      </c>
      <c r="D12" s="4"/>
      <c r="E12" s="4"/>
      <c r="F12" s="4"/>
      <c r="G12" s="4"/>
      <c r="H12" s="4"/>
      <c r="I12" s="4">
        <v>310</v>
      </c>
      <c r="J12" s="4"/>
      <c r="K12" s="4"/>
      <c r="L12" s="4"/>
      <c r="M12" s="4"/>
      <c r="N12" s="4"/>
      <c r="O12" s="4"/>
      <c r="P12" s="4"/>
      <c r="Q12" s="4"/>
      <c r="R12" s="4"/>
      <c r="S12" s="58">
        <f t="shared" si="1"/>
        <v>310</v>
      </c>
      <c r="T12" s="90">
        <f t="shared" si="2"/>
        <v>110265.55</v>
      </c>
      <c r="U12" s="158">
        <f t="shared" si="0"/>
        <v>13765.986267166043</v>
      </c>
      <c r="V12" s="148"/>
      <c r="W12" s="49"/>
    </row>
    <row r="13" spans="1:23" ht="12.75">
      <c r="A13" s="29" t="s">
        <v>206</v>
      </c>
      <c r="B13" s="4">
        <v>358</v>
      </c>
      <c r="C13" s="175" t="s">
        <v>159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>
        <v>190</v>
      </c>
      <c r="P13" s="4"/>
      <c r="Q13" s="4"/>
      <c r="R13" s="4"/>
      <c r="S13" s="58">
        <f t="shared" si="1"/>
        <v>190</v>
      </c>
      <c r="T13" s="90">
        <f t="shared" si="2"/>
        <v>110075.55</v>
      </c>
      <c r="U13" s="158">
        <f t="shared" si="0"/>
        <v>13742.265917602997</v>
      </c>
      <c r="V13" s="148"/>
      <c r="W13" s="49"/>
    </row>
    <row r="14" spans="1:23" ht="12.75">
      <c r="A14" s="29" t="s">
        <v>207</v>
      </c>
      <c r="B14" s="4">
        <v>37643</v>
      </c>
      <c r="C14" s="175" t="s">
        <v>159</v>
      </c>
      <c r="D14" s="4"/>
      <c r="E14" s="4"/>
      <c r="F14" s="4"/>
      <c r="G14" s="4"/>
      <c r="H14" s="4"/>
      <c r="I14" s="4">
        <v>500</v>
      </c>
      <c r="J14" s="4"/>
      <c r="K14" s="4"/>
      <c r="L14" s="4"/>
      <c r="M14" s="4"/>
      <c r="N14" s="4"/>
      <c r="O14" s="4"/>
      <c r="P14" s="4"/>
      <c r="Q14" s="4"/>
      <c r="R14" s="4"/>
      <c r="S14" s="58">
        <f t="shared" si="1"/>
        <v>500</v>
      </c>
      <c r="T14" s="90">
        <f t="shared" si="2"/>
        <v>109575.55</v>
      </c>
      <c r="U14" s="158">
        <f t="shared" si="0"/>
        <v>13679.843945068666</v>
      </c>
      <c r="V14" s="148"/>
      <c r="W14" s="49"/>
    </row>
    <row r="15" spans="1:23" ht="12.75">
      <c r="A15" s="29" t="s">
        <v>208</v>
      </c>
      <c r="B15" s="4">
        <v>39385</v>
      </c>
      <c r="C15" s="175" t="s">
        <v>159</v>
      </c>
      <c r="D15" s="17"/>
      <c r="E15" s="4"/>
      <c r="F15" s="4"/>
      <c r="G15" s="4"/>
      <c r="H15" s="4"/>
      <c r="I15" s="4">
        <v>200</v>
      </c>
      <c r="J15" s="4"/>
      <c r="K15" s="4"/>
      <c r="L15" s="4"/>
      <c r="M15" s="4"/>
      <c r="N15" s="4"/>
      <c r="O15" s="4"/>
      <c r="P15" s="4"/>
      <c r="Q15" s="4"/>
      <c r="R15" s="4"/>
      <c r="S15" s="58">
        <f t="shared" si="1"/>
        <v>200</v>
      </c>
      <c r="T15" s="90">
        <f t="shared" si="2"/>
        <v>109375.55</v>
      </c>
      <c r="U15" s="158">
        <f t="shared" si="0"/>
        <v>13654.875156054932</v>
      </c>
      <c r="V15" s="148"/>
      <c r="W15" s="49"/>
    </row>
    <row r="16" spans="1:23" ht="12.75">
      <c r="A16" s="29" t="s">
        <v>162</v>
      </c>
      <c r="B16" s="4">
        <v>65</v>
      </c>
      <c r="C16" s="175" t="s">
        <v>159</v>
      </c>
      <c r="D16" s="17"/>
      <c r="E16" s="4">
        <v>825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58">
        <f t="shared" si="1"/>
        <v>825</v>
      </c>
      <c r="T16" s="90">
        <f t="shared" si="2"/>
        <v>108550.55</v>
      </c>
      <c r="U16" s="158">
        <f t="shared" si="0"/>
        <v>13551.878901373284</v>
      </c>
      <c r="V16" s="148"/>
      <c r="W16" s="49"/>
    </row>
    <row r="17" spans="1:23" ht="12.75">
      <c r="A17" s="29" t="s">
        <v>209</v>
      </c>
      <c r="B17" s="4">
        <v>89</v>
      </c>
      <c r="C17" s="175" t="s">
        <v>159</v>
      </c>
      <c r="D17" s="4"/>
      <c r="E17" s="4">
        <v>450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8">
        <f t="shared" si="1"/>
        <v>450</v>
      </c>
      <c r="T17" s="90">
        <f t="shared" si="2"/>
        <v>108100.55</v>
      </c>
      <c r="U17" s="158">
        <f t="shared" si="0"/>
        <v>13495.699126092386</v>
      </c>
      <c r="V17" s="148"/>
      <c r="W17" s="49"/>
    </row>
    <row r="18" spans="1:23" ht="12.75">
      <c r="A18" s="29" t="s">
        <v>162</v>
      </c>
      <c r="B18" s="4">
        <v>90</v>
      </c>
      <c r="C18" s="175" t="s">
        <v>159</v>
      </c>
      <c r="D18" s="4"/>
      <c r="E18" s="4">
        <v>900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8">
        <f t="shared" si="1"/>
        <v>900</v>
      </c>
      <c r="T18" s="90">
        <f t="shared" si="2"/>
        <v>107200.55</v>
      </c>
      <c r="U18" s="158">
        <f t="shared" si="0"/>
        <v>13383.339575530588</v>
      </c>
      <c r="V18" s="148"/>
      <c r="W18" s="49"/>
    </row>
    <row r="19" spans="1:23" ht="12.75">
      <c r="A19" s="29" t="s">
        <v>176</v>
      </c>
      <c r="B19" s="4">
        <v>27020</v>
      </c>
      <c r="C19" s="175" t="s">
        <v>159</v>
      </c>
      <c r="D19" s="4">
        <v>562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8">
        <f t="shared" si="1"/>
        <v>562</v>
      </c>
      <c r="T19" s="90">
        <f t="shared" si="2"/>
        <v>106638.55</v>
      </c>
      <c r="U19" s="158">
        <f t="shared" si="0"/>
        <v>13313.177278401998</v>
      </c>
      <c r="V19" s="148"/>
      <c r="W19" s="49"/>
    </row>
    <row r="20" spans="1:23" ht="12.75">
      <c r="A20" s="29" t="s">
        <v>176</v>
      </c>
      <c r="B20" s="4">
        <v>26599</v>
      </c>
      <c r="C20" s="175" t="s">
        <v>159</v>
      </c>
      <c r="D20" s="4">
        <v>284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58">
        <f t="shared" si="1"/>
        <v>284</v>
      </c>
      <c r="T20" s="90">
        <f t="shared" si="2"/>
        <v>106354.55</v>
      </c>
      <c r="U20" s="158">
        <f t="shared" si="0"/>
        <v>13277.721598002498</v>
      </c>
      <c r="V20" s="148"/>
      <c r="W20" s="49"/>
    </row>
    <row r="21" spans="1:23" ht="12.75">
      <c r="A21" s="29" t="s">
        <v>210</v>
      </c>
      <c r="B21" s="4">
        <v>4310</v>
      </c>
      <c r="C21" s="175" t="s">
        <v>159</v>
      </c>
      <c r="D21" s="4"/>
      <c r="E21" s="4"/>
      <c r="F21" s="4">
        <v>167.25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8">
        <f t="shared" si="1"/>
        <v>167.25</v>
      </c>
      <c r="T21" s="90">
        <f t="shared" si="2"/>
        <v>106187.3</v>
      </c>
      <c r="U21" s="158">
        <f t="shared" si="0"/>
        <v>13256.841448189763</v>
      </c>
      <c r="V21" s="148"/>
      <c r="W21" s="49"/>
    </row>
    <row r="22" spans="1:23" ht="12.75">
      <c r="A22" s="29" t="s">
        <v>141</v>
      </c>
      <c r="B22" s="4">
        <v>22319</v>
      </c>
      <c r="C22" s="175" t="s">
        <v>159</v>
      </c>
      <c r="D22" s="4"/>
      <c r="E22" s="4"/>
      <c r="F22" s="4"/>
      <c r="G22" s="4">
        <v>100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8">
        <f t="shared" si="1"/>
        <v>100</v>
      </c>
      <c r="T22" s="90">
        <f t="shared" si="2"/>
        <v>106087.3</v>
      </c>
      <c r="U22" s="158">
        <f t="shared" si="0"/>
        <v>13244.357053682897</v>
      </c>
      <c r="V22" s="148"/>
      <c r="W22" s="49"/>
    </row>
    <row r="23" spans="1:23" ht="12.75">
      <c r="A23" s="29" t="s">
        <v>122</v>
      </c>
      <c r="B23" s="4">
        <v>4628</v>
      </c>
      <c r="C23" s="178" t="s">
        <v>212</v>
      </c>
      <c r="D23" s="178"/>
      <c r="E23" s="4"/>
      <c r="F23" s="4">
        <v>40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8">
        <f t="shared" si="1"/>
        <v>40</v>
      </c>
      <c r="T23" s="90">
        <f t="shared" si="2"/>
        <v>106047.3</v>
      </c>
      <c r="U23" s="158">
        <f t="shared" si="0"/>
        <v>13239.36329588015</v>
      </c>
      <c r="V23" s="148"/>
      <c r="W23" s="49"/>
    </row>
    <row r="24" spans="1:23" ht="12.75">
      <c r="A24" s="29" t="s">
        <v>228</v>
      </c>
      <c r="B24" s="4">
        <v>21207</v>
      </c>
      <c r="C24" s="178" t="s">
        <v>212</v>
      </c>
      <c r="D24" s="4"/>
      <c r="E24" s="4"/>
      <c r="F24" s="4"/>
      <c r="G24" s="4">
        <v>300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8">
        <f t="shared" si="1"/>
        <v>300</v>
      </c>
      <c r="T24" s="90">
        <f t="shared" si="2"/>
        <v>105747.3</v>
      </c>
      <c r="U24" s="158">
        <f t="shared" si="0"/>
        <v>13201.910112359552</v>
      </c>
      <c r="V24" s="148"/>
      <c r="W24" s="49"/>
    </row>
    <row r="25" spans="1:23" ht="12.75">
      <c r="A25" s="29" t="s">
        <v>141</v>
      </c>
      <c r="B25" s="4">
        <v>22496</v>
      </c>
      <c r="C25" s="178" t="s">
        <v>212</v>
      </c>
      <c r="D25" s="4"/>
      <c r="E25" s="4"/>
      <c r="F25" s="4"/>
      <c r="G25" s="4">
        <v>100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8">
        <f t="shared" si="1"/>
        <v>100</v>
      </c>
      <c r="T25" s="90">
        <f t="shared" si="2"/>
        <v>105647.3</v>
      </c>
      <c r="U25" s="158">
        <f t="shared" si="0"/>
        <v>13189.425717852684</v>
      </c>
      <c r="V25" s="148"/>
      <c r="W25" s="49"/>
    </row>
    <row r="26" spans="1:23" ht="12.75">
      <c r="A26" s="29"/>
      <c r="B26" s="4"/>
      <c r="C26" s="17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58">
        <f t="shared" si="1"/>
        <v>0</v>
      </c>
      <c r="T26" s="91">
        <f t="shared" si="2"/>
        <v>105647.3</v>
      </c>
      <c r="U26" s="158">
        <f t="shared" si="0"/>
        <v>13189.425717852684</v>
      </c>
      <c r="V26" s="148"/>
      <c r="W26" s="49"/>
    </row>
    <row r="27" spans="1:23" ht="12.75">
      <c r="A27" s="3"/>
      <c r="B27" s="4"/>
      <c r="C27" s="17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58">
        <f t="shared" si="1"/>
        <v>0</v>
      </c>
      <c r="T27" s="91">
        <f t="shared" si="2"/>
        <v>105647.3</v>
      </c>
      <c r="U27" s="158">
        <f t="shared" si="0"/>
        <v>13189.425717852684</v>
      </c>
      <c r="V27" s="148"/>
      <c r="W27" s="49"/>
    </row>
    <row r="28" spans="1:23" ht="12.75">
      <c r="A28" s="3" t="s">
        <v>202</v>
      </c>
      <c r="B28" s="17"/>
      <c r="C28" s="175" t="s">
        <v>165</v>
      </c>
      <c r="D28" s="17"/>
      <c r="E28" s="17">
        <v>3477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58">
        <f t="shared" si="1"/>
        <v>3477</v>
      </c>
      <c r="T28" s="91">
        <f t="shared" si="2"/>
        <v>102170.3</v>
      </c>
      <c r="U28" s="158">
        <f t="shared" si="0"/>
        <v>12755.343320848939</v>
      </c>
      <c r="V28" s="148"/>
      <c r="W28" s="49"/>
    </row>
    <row r="29" spans="1:23" ht="13.5" thickBot="1">
      <c r="A29" s="14" t="s">
        <v>173</v>
      </c>
      <c r="B29" s="15"/>
      <c r="C29" s="179" t="s">
        <v>160</v>
      </c>
      <c r="D29" s="16">
        <v>8000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58">
        <f t="shared" si="1"/>
        <v>8000</v>
      </c>
      <c r="T29" s="91">
        <f t="shared" si="2"/>
        <v>94170.3</v>
      </c>
      <c r="U29" s="158">
        <f t="shared" si="0"/>
        <v>11756.591760299627</v>
      </c>
      <c r="V29" s="148"/>
      <c r="W29" s="49"/>
    </row>
    <row r="30" spans="1:23" ht="13.5" thickBot="1">
      <c r="A30" s="11" t="s">
        <v>15</v>
      </c>
      <c r="B30" s="12"/>
      <c r="C30" s="13"/>
      <c r="D30" s="13">
        <f>SUM(D4:D29)</f>
        <v>8846</v>
      </c>
      <c r="E30" s="13">
        <f aca="true" t="shared" si="3" ref="E30:S30">SUM(E4:E29)</f>
        <v>16525</v>
      </c>
      <c r="F30" s="13">
        <f t="shared" si="3"/>
        <v>267.25</v>
      </c>
      <c r="G30" s="13">
        <f t="shared" si="3"/>
        <v>500</v>
      </c>
      <c r="H30" s="13">
        <f t="shared" si="3"/>
        <v>0</v>
      </c>
      <c r="I30" s="13">
        <f t="shared" si="3"/>
        <v>1332</v>
      </c>
      <c r="J30" s="13">
        <f t="shared" si="3"/>
        <v>0</v>
      </c>
      <c r="K30" s="13">
        <f>SUM(K4:K29)</f>
        <v>0</v>
      </c>
      <c r="L30" s="13">
        <f>SUM(L4:L29)</f>
        <v>0</v>
      </c>
      <c r="M30" s="13">
        <f>SUM(M4:M29)</f>
        <v>0</v>
      </c>
      <c r="N30" s="13">
        <f>SUM(N4:N29)</f>
        <v>0</v>
      </c>
      <c r="O30" s="13">
        <f>SUM(O4:O29)</f>
        <v>190</v>
      </c>
      <c r="P30" s="13">
        <f t="shared" si="3"/>
        <v>0</v>
      </c>
      <c r="Q30" s="13">
        <f t="shared" si="3"/>
        <v>0</v>
      </c>
      <c r="R30" s="13">
        <f t="shared" si="3"/>
        <v>0</v>
      </c>
      <c r="S30" s="63">
        <f t="shared" si="3"/>
        <v>27660.25</v>
      </c>
      <c r="T30" s="92">
        <f>T29</f>
        <v>94170.3</v>
      </c>
      <c r="U30" s="158">
        <f t="shared" si="0"/>
        <v>11756.591760299627</v>
      </c>
      <c r="V30" s="157">
        <f>SUM(V3:V29)</f>
        <v>234372.6</v>
      </c>
      <c r="W30" s="73"/>
    </row>
    <row r="32" spans="1:18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</sheetData>
  <sheetProtection/>
  <printOptions/>
  <pageMargins left="0.75" right="0.75" top="1" bottom="1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1"/>
  <sheetViews>
    <sheetView zoomScale="75" zoomScaleNormal="75" zoomScalePageLayoutView="0" workbookViewId="0" topLeftCell="A1">
      <selection activeCell="C5" sqref="C5:D10"/>
    </sheetView>
  </sheetViews>
  <sheetFormatPr defaultColWidth="11.421875" defaultRowHeight="12.75"/>
  <cols>
    <col min="1" max="1" width="39.00390625" style="0" bestFit="1" customWidth="1"/>
    <col min="2" max="2" width="11.421875" style="0" customWidth="1"/>
    <col min="3" max="3" width="11.421875" style="0" bestFit="1" customWidth="1"/>
    <col min="4" max="4" width="11.421875" style="0" customWidth="1"/>
    <col min="5" max="5" width="9.8515625" style="0" customWidth="1"/>
    <col min="6" max="6" width="8.421875" style="0" customWidth="1"/>
    <col min="7" max="7" width="8.7109375" style="0" customWidth="1"/>
    <col min="8" max="8" width="8.57421875" style="0" bestFit="1" customWidth="1"/>
    <col min="9" max="9" width="9.00390625" style="0" customWidth="1"/>
    <col min="10" max="10" width="8.140625" style="0" customWidth="1"/>
    <col min="11" max="11" width="4.7109375" style="0" customWidth="1"/>
    <col min="12" max="12" width="5.7109375" style="0" customWidth="1"/>
    <col min="13" max="13" width="7.7109375" style="0" customWidth="1"/>
    <col min="14" max="14" width="8.8515625" style="0" customWidth="1"/>
    <col min="15" max="15" width="8.57421875" style="0" customWidth="1"/>
    <col min="16" max="16" width="4.7109375" style="0" customWidth="1"/>
    <col min="17" max="17" width="5.140625" style="0" customWidth="1"/>
    <col min="18" max="18" width="4.28125" style="0" customWidth="1"/>
    <col min="19" max="19" width="8.7109375" style="19" customWidth="1"/>
    <col min="20" max="20" width="13.140625" style="0" bestFit="1" customWidth="1"/>
    <col min="21" max="21" width="12.140625" style="0" bestFit="1" customWidth="1"/>
    <col min="22" max="22" width="13.28125" style="0" bestFit="1" customWidth="1"/>
    <col min="23" max="23" width="23.00390625" style="0" bestFit="1" customWidth="1"/>
  </cols>
  <sheetData>
    <row r="1" spans="1:23" ht="21" thickBot="1">
      <c r="A1" s="6" t="s">
        <v>16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64"/>
      <c r="T1" s="45"/>
      <c r="U1" s="46" t="s">
        <v>45</v>
      </c>
      <c r="V1" s="47" t="s">
        <v>69</v>
      </c>
      <c r="W1" s="47" t="s">
        <v>70</v>
      </c>
    </row>
    <row r="2" spans="1:23" ht="21" thickBot="1">
      <c r="A2" s="7" t="s">
        <v>84</v>
      </c>
      <c r="B2" s="2" t="s">
        <v>37</v>
      </c>
      <c r="C2" s="2" t="s">
        <v>42</v>
      </c>
      <c r="D2" s="2" t="s">
        <v>0</v>
      </c>
      <c r="E2" s="2"/>
      <c r="F2" s="2"/>
      <c r="G2" s="2" t="s">
        <v>30</v>
      </c>
      <c r="H2" s="2">
        <v>2010</v>
      </c>
      <c r="I2" s="1"/>
      <c r="J2" s="1"/>
      <c r="K2" s="1"/>
      <c r="L2" s="1"/>
      <c r="M2" s="1"/>
      <c r="N2" s="28" t="s">
        <v>64</v>
      </c>
      <c r="O2" s="28" t="s">
        <v>65</v>
      </c>
      <c r="P2" s="28" t="s">
        <v>77</v>
      </c>
      <c r="Q2" s="28" t="s">
        <v>60</v>
      </c>
      <c r="R2" s="28" t="s">
        <v>62</v>
      </c>
      <c r="S2" s="65"/>
      <c r="T2" s="48" t="s">
        <v>1</v>
      </c>
      <c r="U2" s="159" t="s">
        <v>1</v>
      </c>
      <c r="V2" s="50"/>
      <c r="W2" s="51" t="s">
        <v>55</v>
      </c>
    </row>
    <row r="3" spans="1:23" ht="13.5" thickBot="1">
      <c r="A3" s="9" t="s">
        <v>2</v>
      </c>
      <c r="B3" s="28" t="s">
        <v>3</v>
      </c>
      <c r="C3" s="28" t="s">
        <v>4</v>
      </c>
      <c r="D3" s="28" t="s">
        <v>32</v>
      </c>
      <c r="E3" s="28" t="s">
        <v>6</v>
      </c>
      <c r="F3" s="28" t="s">
        <v>7</v>
      </c>
      <c r="G3" s="28" t="s">
        <v>62</v>
      </c>
      <c r="H3" s="28" t="s">
        <v>9</v>
      </c>
      <c r="I3" s="28" t="s">
        <v>10</v>
      </c>
      <c r="J3" s="28" t="s">
        <v>11</v>
      </c>
      <c r="K3" s="28" t="s">
        <v>18</v>
      </c>
      <c r="L3" s="28" t="s">
        <v>19</v>
      </c>
      <c r="M3" s="28" t="s">
        <v>57</v>
      </c>
      <c r="N3" s="28" t="s">
        <v>58</v>
      </c>
      <c r="O3" s="28" t="s">
        <v>12</v>
      </c>
      <c r="P3" s="28" t="s">
        <v>63</v>
      </c>
      <c r="Q3" s="28" t="s">
        <v>61</v>
      </c>
      <c r="R3" s="28" t="s">
        <v>59</v>
      </c>
      <c r="S3" s="66" t="s">
        <v>13</v>
      </c>
      <c r="T3" s="155">
        <f>SUM(V4:V29)+W3</f>
        <v>94170.3</v>
      </c>
      <c r="U3" s="85">
        <f>T3/8.01</f>
        <v>11756.591760299627</v>
      </c>
      <c r="V3" s="71">
        <f>CHUATUJ!$V$30</f>
        <v>234372.6</v>
      </c>
      <c r="W3" s="71">
        <f>CHUATUJ!$T$30</f>
        <v>94170.3</v>
      </c>
    </row>
    <row r="4" spans="1:23" ht="12.75">
      <c r="A4" s="32"/>
      <c r="B4" s="33"/>
      <c r="C4" s="33"/>
      <c r="D4" s="33"/>
      <c r="E4" s="33"/>
      <c r="F4" s="33"/>
      <c r="G4" s="33"/>
      <c r="H4" s="33"/>
      <c r="I4" s="33"/>
      <c r="J4" s="33" t="s">
        <v>14</v>
      </c>
      <c r="K4" s="33"/>
      <c r="L4" s="33"/>
      <c r="M4" s="33"/>
      <c r="N4" s="33"/>
      <c r="O4" s="33" t="s">
        <v>14</v>
      </c>
      <c r="P4" s="33"/>
      <c r="Q4" s="33"/>
      <c r="R4" s="34"/>
      <c r="S4" s="66"/>
      <c r="T4" s="82"/>
      <c r="U4" s="86">
        <f aca="true" t="shared" si="0" ref="U4:U30">T4/8.01</f>
        <v>0</v>
      </c>
      <c r="V4" s="165"/>
      <c r="W4" s="72"/>
    </row>
    <row r="5" spans="1:23" ht="12.75">
      <c r="A5" s="106" t="s">
        <v>176</v>
      </c>
      <c r="B5" s="17">
        <v>27857</v>
      </c>
      <c r="C5" s="175" t="s">
        <v>211</v>
      </c>
      <c r="D5" s="175">
        <v>2599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66">
        <f>SUM(D5:R5)</f>
        <v>2599</v>
      </c>
      <c r="T5" s="103">
        <f>(T3-S5)</f>
        <v>91571.3</v>
      </c>
      <c r="U5" s="86">
        <f t="shared" si="0"/>
        <v>11432.122347066168</v>
      </c>
      <c r="V5" s="166"/>
      <c r="W5" s="49"/>
    </row>
    <row r="6" spans="1:23" ht="12.75">
      <c r="A6" s="106" t="s">
        <v>112</v>
      </c>
      <c r="B6" s="17">
        <v>169584</v>
      </c>
      <c r="C6" s="175" t="s">
        <v>211</v>
      </c>
      <c r="D6" s="175"/>
      <c r="E6" s="17"/>
      <c r="F6" s="17"/>
      <c r="G6" s="17"/>
      <c r="H6" s="17"/>
      <c r="I6" s="17">
        <v>401</v>
      </c>
      <c r="J6" s="17"/>
      <c r="K6" s="17"/>
      <c r="L6" s="17"/>
      <c r="M6" s="17"/>
      <c r="N6" s="17"/>
      <c r="O6" s="17"/>
      <c r="P6" s="17"/>
      <c r="Q6" s="17"/>
      <c r="R6" s="17"/>
      <c r="S6" s="66">
        <f aca="true" t="shared" si="1" ref="S6:S29">SUM(D6:R6)</f>
        <v>401</v>
      </c>
      <c r="T6" s="103">
        <f>(T5-S6)</f>
        <v>91170.3</v>
      </c>
      <c r="U6" s="86">
        <f t="shared" si="0"/>
        <v>11382.059925093634</v>
      </c>
      <c r="V6" s="166"/>
      <c r="W6" s="49"/>
    </row>
    <row r="7" spans="1:23" ht="12.75">
      <c r="A7" s="106" t="s">
        <v>103</v>
      </c>
      <c r="B7" s="17"/>
      <c r="C7" s="175" t="s">
        <v>167</v>
      </c>
      <c r="D7" s="175"/>
      <c r="E7" s="17">
        <v>1027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66">
        <f t="shared" si="1"/>
        <v>1027</v>
      </c>
      <c r="T7" s="103">
        <f aca="true" t="shared" si="2" ref="T7:T29">(T6-S7)</f>
        <v>90143.3</v>
      </c>
      <c r="U7" s="86">
        <f t="shared" si="0"/>
        <v>11253.845193508116</v>
      </c>
      <c r="V7" s="166"/>
      <c r="W7" s="49"/>
    </row>
    <row r="8" spans="1:23" ht="12.75">
      <c r="A8" s="106" t="s">
        <v>106</v>
      </c>
      <c r="B8" s="17"/>
      <c r="C8" s="175" t="s">
        <v>166</v>
      </c>
      <c r="D8" s="175"/>
      <c r="E8" s="17">
        <v>1010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66">
        <f t="shared" si="1"/>
        <v>1010</v>
      </c>
      <c r="T8" s="103">
        <f t="shared" si="2"/>
        <v>89133.3</v>
      </c>
      <c r="U8" s="86">
        <f t="shared" si="0"/>
        <v>11127.752808988766</v>
      </c>
      <c r="V8" s="166"/>
      <c r="W8" s="49"/>
    </row>
    <row r="9" spans="1:23" ht="12.75">
      <c r="A9" s="106" t="s">
        <v>173</v>
      </c>
      <c r="B9" s="17">
        <v>168</v>
      </c>
      <c r="C9" s="175" t="s">
        <v>219</v>
      </c>
      <c r="D9" s="175">
        <v>3000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66">
        <f t="shared" si="1"/>
        <v>3000</v>
      </c>
      <c r="T9" s="103">
        <f t="shared" si="2"/>
        <v>86133.3</v>
      </c>
      <c r="U9" s="86">
        <f t="shared" si="0"/>
        <v>10753.220973782772</v>
      </c>
      <c r="V9" s="166"/>
      <c r="W9" s="49"/>
    </row>
    <row r="10" spans="1:23" ht="12.75">
      <c r="A10" s="106" t="s">
        <v>220</v>
      </c>
      <c r="B10" s="17"/>
      <c r="C10" s="175" t="s">
        <v>221</v>
      </c>
      <c r="D10" s="175"/>
      <c r="E10" s="17">
        <v>1027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66">
        <f t="shared" si="1"/>
        <v>1027</v>
      </c>
      <c r="T10" s="103">
        <f t="shared" si="2"/>
        <v>85106.3</v>
      </c>
      <c r="U10" s="86">
        <f t="shared" si="0"/>
        <v>10625.006242197254</v>
      </c>
      <c r="V10" s="166"/>
      <c r="W10" s="49"/>
    </row>
    <row r="11" spans="1:23" ht="12.75">
      <c r="A11" s="10" t="s">
        <v>222</v>
      </c>
      <c r="B11" s="17"/>
      <c r="C11" s="17" t="s">
        <v>223</v>
      </c>
      <c r="D11" s="17"/>
      <c r="E11" s="17">
        <v>900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66">
        <f t="shared" si="1"/>
        <v>900</v>
      </c>
      <c r="T11" s="103">
        <f t="shared" si="2"/>
        <v>84206.3</v>
      </c>
      <c r="U11" s="86">
        <f t="shared" si="0"/>
        <v>10512.646691635457</v>
      </c>
      <c r="V11" s="166"/>
      <c r="W11" s="49"/>
    </row>
    <row r="12" spans="1:23" ht="12.75">
      <c r="A12" s="106" t="s">
        <v>103</v>
      </c>
      <c r="B12" s="175"/>
      <c r="C12" s="175" t="s">
        <v>224</v>
      </c>
      <c r="D12" s="175"/>
      <c r="E12" s="17">
        <v>2054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66">
        <f t="shared" si="1"/>
        <v>2054</v>
      </c>
      <c r="T12" s="103">
        <f t="shared" si="2"/>
        <v>82152.3</v>
      </c>
      <c r="U12" s="86">
        <f t="shared" si="0"/>
        <v>10256.21722846442</v>
      </c>
      <c r="V12" s="166"/>
      <c r="W12" s="49"/>
    </row>
    <row r="13" spans="1:23" ht="12.75">
      <c r="A13" s="10" t="s">
        <v>222</v>
      </c>
      <c r="B13" s="17"/>
      <c r="C13" s="17" t="s">
        <v>225</v>
      </c>
      <c r="D13" s="17"/>
      <c r="E13" s="17">
        <v>1600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66">
        <f t="shared" si="1"/>
        <v>1600</v>
      </c>
      <c r="T13" s="103">
        <f t="shared" si="2"/>
        <v>80552.3</v>
      </c>
      <c r="U13" s="86">
        <f t="shared" si="0"/>
        <v>10056.466916354557</v>
      </c>
      <c r="V13" s="166"/>
      <c r="W13" s="49"/>
    </row>
    <row r="14" spans="1:23" ht="12.75">
      <c r="A14" s="10" t="s">
        <v>94</v>
      </c>
      <c r="B14" s="17">
        <v>28270</v>
      </c>
      <c r="C14" s="17" t="s">
        <v>226</v>
      </c>
      <c r="D14" s="17">
        <v>9204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66">
        <f t="shared" si="1"/>
        <v>9204</v>
      </c>
      <c r="T14" s="103">
        <f t="shared" si="2"/>
        <v>71348.3</v>
      </c>
      <c r="U14" s="86">
        <f t="shared" si="0"/>
        <v>8907.403245942573</v>
      </c>
      <c r="V14" s="166"/>
      <c r="W14" s="49"/>
    </row>
    <row r="15" spans="1:23" ht="12.75">
      <c r="A15" s="10" t="s">
        <v>94</v>
      </c>
      <c r="B15" s="17">
        <v>28271</v>
      </c>
      <c r="C15" s="17" t="s">
        <v>226</v>
      </c>
      <c r="D15" s="17">
        <v>1903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66">
        <f t="shared" si="1"/>
        <v>1903</v>
      </c>
      <c r="T15" s="103">
        <f t="shared" si="2"/>
        <v>69445.3</v>
      </c>
      <c r="U15" s="86">
        <f t="shared" si="0"/>
        <v>8669.825218476904</v>
      </c>
      <c r="V15" s="166"/>
      <c r="W15" s="49"/>
    </row>
    <row r="16" spans="1:23" ht="12.75">
      <c r="A16" s="10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66">
        <f t="shared" si="1"/>
        <v>0</v>
      </c>
      <c r="T16" s="103">
        <f t="shared" si="2"/>
        <v>69445.3</v>
      </c>
      <c r="U16" s="86">
        <f t="shared" si="0"/>
        <v>8669.825218476904</v>
      </c>
      <c r="V16" s="166"/>
      <c r="W16" s="49"/>
    </row>
    <row r="17" spans="1:23" ht="12.75">
      <c r="A17" s="106" t="s">
        <v>112</v>
      </c>
      <c r="B17" s="175">
        <v>171855</v>
      </c>
      <c r="C17" s="175" t="s">
        <v>227</v>
      </c>
      <c r="D17" s="175"/>
      <c r="E17" s="17"/>
      <c r="F17" s="17"/>
      <c r="G17" s="17"/>
      <c r="H17" s="17"/>
      <c r="I17" s="17">
        <v>300</v>
      </c>
      <c r="J17" s="17"/>
      <c r="K17" s="17"/>
      <c r="L17" s="17"/>
      <c r="M17" s="17"/>
      <c r="N17" s="17"/>
      <c r="O17" s="17"/>
      <c r="P17" s="17"/>
      <c r="Q17" s="17"/>
      <c r="R17" s="17"/>
      <c r="S17" s="66">
        <f t="shared" si="1"/>
        <v>300</v>
      </c>
      <c r="T17" s="103">
        <f t="shared" si="2"/>
        <v>69145.3</v>
      </c>
      <c r="U17" s="86">
        <f t="shared" si="0"/>
        <v>8632.372034956305</v>
      </c>
      <c r="V17" s="166"/>
      <c r="W17" s="49"/>
    </row>
    <row r="18" spans="1:23" ht="12.75">
      <c r="A18" s="10" t="s">
        <v>112</v>
      </c>
      <c r="B18" s="17">
        <v>171258</v>
      </c>
      <c r="C18" s="175" t="s">
        <v>227</v>
      </c>
      <c r="D18" s="17"/>
      <c r="E18" s="17"/>
      <c r="F18" s="17"/>
      <c r="G18" s="17"/>
      <c r="H18" s="17"/>
      <c r="I18" s="17">
        <v>600</v>
      </c>
      <c r="J18" s="17"/>
      <c r="K18" s="17"/>
      <c r="L18" s="17"/>
      <c r="M18" s="17"/>
      <c r="N18" s="17"/>
      <c r="O18" s="17"/>
      <c r="P18" s="17"/>
      <c r="Q18" s="17"/>
      <c r="R18" s="17"/>
      <c r="S18" s="66">
        <f t="shared" si="1"/>
        <v>600</v>
      </c>
      <c r="T18" s="103">
        <f t="shared" si="2"/>
        <v>68545.3</v>
      </c>
      <c r="U18" s="86">
        <f t="shared" si="0"/>
        <v>8557.465667915107</v>
      </c>
      <c r="V18" s="166"/>
      <c r="W18" s="49"/>
    </row>
    <row r="19" spans="1:23" ht="12.75">
      <c r="A19" s="10" t="s">
        <v>120</v>
      </c>
      <c r="B19" s="17">
        <v>433801</v>
      </c>
      <c r="C19" s="175" t="s">
        <v>227</v>
      </c>
      <c r="D19" s="17">
        <v>398.66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66">
        <f t="shared" si="1"/>
        <v>398.66</v>
      </c>
      <c r="T19" s="103">
        <f t="shared" si="2"/>
        <v>68146.64</v>
      </c>
      <c r="U19" s="86">
        <f t="shared" si="0"/>
        <v>8507.695380774032</v>
      </c>
      <c r="V19" s="166"/>
      <c r="W19" s="49"/>
    </row>
    <row r="20" spans="1:23" ht="12.75">
      <c r="A20" s="10" t="s">
        <v>176</v>
      </c>
      <c r="B20" s="17">
        <v>28584</v>
      </c>
      <c r="C20" s="175" t="s">
        <v>227</v>
      </c>
      <c r="D20" s="17">
        <v>693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66">
        <f t="shared" si="1"/>
        <v>693</v>
      </c>
      <c r="T20" s="103">
        <f t="shared" si="2"/>
        <v>67453.64</v>
      </c>
      <c r="U20" s="86">
        <f t="shared" si="0"/>
        <v>8421.178526841448</v>
      </c>
      <c r="V20" s="166"/>
      <c r="W20" s="49"/>
    </row>
    <row r="21" spans="1:27" ht="12.75">
      <c r="A21" s="10" t="s">
        <v>236</v>
      </c>
      <c r="B21" s="17">
        <v>15460</v>
      </c>
      <c r="C21" s="175" t="s">
        <v>227</v>
      </c>
      <c r="D21" s="17">
        <v>17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66">
        <f t="shared" si="1"/>
        <v>17</v>
      </c>
      <c r="T21" s="103">
        <f t="shared" si="2"/>
        <v>67436.64</v>
      </c>
      <c r="U21" s="86">
        <f t="shared" si="0"/>
        <v>8419.056179775282</v>
      </c>
      <c r="V21" s="166"/>
      <c r="W21" s="49"/>
      <c r="X21" s="5"/>
      <c r="Y21" s="5"/>
      <c r="Z21" s="5"/>
      <c r="AA21" s="5"/>
    </row>
    <row r="22" spans="1:27" ht="12.75">
      <c r="A22" s="10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66">
        <f t="shared" si="1"/>
        <v>0</v>
      </c>
      <c r="T22" s="103">
        <f t="shared" si="2"/>
        <v>67436.64</v>
      </c>
      <c r="U22" s="86">
        <f t="shared" si="0"/>
        <v>8419.056179775282</v>
      </c>
      <c r="V22" s="166"/>
      <c r="W22" s="49"/>
      <c r="X22" s="5"/>
      <c r="Y22" s="5"/>
      <c r="Z22" s="5"/>
      <c r="AA22" s="5"/>
    </row>
    <row r="23" spans="1:27" ht="12.75">
      <c r="A23" s="10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66">
        <f t="shared" si="1"/>
        <v>0</v>
      </c>
      <c r="T23" s="103">
        <f t="shared" si="2"/>
        <v>67436.64</v>
      </c>
      <c r="U23" s="86">
        <f t="shared" si="0"/>
        <v>8419.056179775282</v>
      </c>
      <c r="V23" s="166"/>
      <c r="W23" s="49"/>
      <c r="X23" s="5"/>
      <c r="Y23" s="5"/>
      <c r="Z23" s="5"/>
      <c r="AA23" s="5"/>
    </row>
    <row r="24" spans="1:27" ht="12.75">
      <c r="A24" s="10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66">
        <f t="shared" si="1"/>
        <v>0</v>
      </c>
      <c r="T24" s="103">
        <f t="shared" si="2"/>
        <v>67436.64</v>
      </c>
      <c r="U24" s="86">
        <f t="shared" si="0"/>
        <v>8419.056179775282</v>
      </c>
      <c r="V24" s="166"/>
      <c r="W24" s="49"/>
      <c r="X24" s="5"/>
      <c r="Y24" s="25"/>
      <c r="Z24" s="25"/>
      <c r="AA24" s="5"/>
    </row>
    <row r="25" spans="1:27" ht="12.75">
      <c r="A25" s="10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66">
        <f t="shared" si="1"/>
        <v>0</v>
      </c>
      <c r="T25" s="103">
        <f t="shared" si="2"/>
        <v>67436.64</v>
      </c>
      <c r="U25" s="86">
        <f t="shared" si="0"/>
        <v>8419.056179775282</v>
      </c>
      <c r="V25" s="166"/>
      <c r="W25" s="49"/>
      <c r="X25" s="26"/>
      <c r="Y25" s="27"/>
      <c r="Z25" s="27"/>
      <c r="AA25" s="5"/>
    </row>
    <row r="26" spans="1:27" ht="12.75">
      <c r="A26" s="3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66">
        <f t="shared" si="1"/>
        <v>0</v>
      </c>
      <c r="T26" s="103">
        <f t="shared" si="2"/>
        <v>67436.64</v>
      </c>
      <c r="U26" s="86">
        <f t="shared" si="0"/>
        <v>8419.056179775282</v>
      </c>
      <c r="V26" s="166"/>
      <c r="W26" s="49"/>
      <c r="X26" s="27"/>
      <c r="Y26" s="27"/>
      <c r="Z26" s="27"/>
      <c r="AA26" s="5"/>
    </row>
    <row r="27" spans="1:27" ht="12.75">
      <c r="A27" s="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66">
        <f t="shared" si="1"/>
        <v>0</v>
      </c>
      <c r="T27" s="103">
        <f t="shared" si="2"/>
        <v>67436.64</v>
      </c>
      <c r="U27" s="86">
        <f t="shared" si="0"/>
        <v>8419.056179775282</v>
      </c>
      <c r="V27" s="166"/>
      <c r="W27" s="49"/>
      <c r="X27" s="27"/>
      <c r="Y27" s="27"/>
      <c r="Z27" s="27"/>
      <c r="AA27" s="5"/>
    </row>
    <row r="28" spans="1:27" ht="12.75">
      <c r="A28" s="3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66">
        <f t="shared" si="1"/>
        <v>0</v>
      </c>
      <c r="T28" s="103">
        <f t="shared" si="2"/>
        <v>67436.64</v>
      </c>
      <c r="U28" s="86">
        <f t="shared" si="0"/>
        <v>8419.056179775282</v>
      </c>
      <c r="V28" s="166"/>
      <c r="W28" s="49"/>
      <c r="X28" s="27"/>
      <c r="Y28" s="27"/>
      <c r="Z28" s="27"/>
      <c r="AA28" s="5"/>
    </row>
    <row r="29" spans="1:27" ht="13.5" thickBot="1">
      <c r="A29" s="14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66">
        <f t="shared" si="1"/>
        <v>0</v>
      </c>
      <c r="T29" s="103">
        <f t="shared" si="2"/>
        <v>67436.64</v>
      </c>
      <c r="U29" s="86">
        <f t="shared" si="0"/>
        <v>8419.056179775282</v>
      </c>
      <c r="V29" s="166"/>
      <c r="W29" s="49"/>
      <c r="X29" s="27"/>
      <c r="Y29" s="27"/>
      <c r="Z29" s="27"/>
      <c r="AA29" s="5"/>
    </row>
    <row r="30" spans="1:27" ht="13.5" thickBot="1">
      <c r="A30" s="11" t="s">
        <v>15</v>
      </c>
      <c r="B30" s="22"/>
      <c r="C30" s="18"/>
      <c r="D30" s="18">
        <f>SUM(D4:D29)</f>
        <v>17814.66</v>
      </c>
      <c r="E30" s="18">
        <f aca="true" t="shared" si="3" ref="E30:S30">SUM(E4:E29)</f>
        <v>7618</v>
      </c>
      <c r="F30" s="18">
        <f t="shared" si="3"/>
        <v>0</v>
      </c>
      <c r="G30" s="18">
        <f t="shared" si="3"/>
        <v>0</v>
      </c>
      <c r="H30" s="18">
        <f t="shared" si="3"/>
        <v>0</v>
      </c>
      <c r="I30" s="18">
        <f t="shared" si="3"/>
        <v>1301</v>
      </c>
      <c r="J30" s="18">
        <f>SUM(J4:J29)</f>
        <v>0</v>
      </c>
      <c r="K30" s="18">
        <f>SUM(K4:K29)</f>
        <v>0</v>
      </c>
      <c r="L30" s="18">
        <f>SUM(L4:L29)</f>
        <v>0</v>
      </c>
      <c r="M30" s="18">
        <f>SUM(M4:M29)</f>
        <v>0</v>
      </c>
      <c r="N30" s="18">
        <f>SUM(N4:N29)</f>
        <v>0</v>
      </c>
      <c r="O30" s="18">
        <f t="shared" si="3"/>
        <v>0</v>
      </c>
      <c r="P30" s="18">
        <f t="shared" si="3"/>
        <v>0</v>
      </c>
      <c r="Q30" s="18">
        <f t="shared" si="3"/>
        <v>0</v>
      </c>
      <c r="R30" s="18">
        <f t="shared" si="3"/>
        <v>0</v>
      </c>
      <c r="S30" s="60">
        <f t="shared" si="3"/>
        <v>26733.66</v>
      </c>
      <c r="T30" s="105">
        <f>T29</f>
        <v>67436.64</v>
      </c>
      <c r="U30" s="87">
        <f t="shared" si="0"/>
        <v>8419.056179775282</v>
      </c>
      <c r="V30" s="157">
        <f>SUM(V3:V29)</f>
        <v>234372.6</v>
      </c>
      <c r="W30" s="73"/>
      <c r="X30" s="27"/>
      <c r="Y30" s="27"/>
      <c r="Z30" s="27"/>
      <c r="AA30" s="5"/>
    </row>
    <row r="31" spans="21:27" ht="12.75">
      <c r="U31" s="5"/>
      <c r="V31" s="5"/>
      <c r="W31" s="5"/>
      <c r="X31" s="5"/>
      <c r="Y31" s="5"/>
      <c r="Z31" s="5"/>
      <c r="AA31" s="5"/>
    </row>
  </sheetData>
  <sheetProtection/>
  <printOptions/>
  <pageMargins left="0.75" right="0.75" top="1" bottom="1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0"/>
  <sheetViews>
    <sheetView zoomScale="75" zoomScaleNormal="75" zoomScalePageLayoutView="0" workbookViewId="0" topLeftCell="A1">
      <selection activeCell="D30" sqref="D30"/>
    </sheetView>
  </sheetViews>
  <sheetFormatPr defaultColWidth="9.140625" defaultRowHeight="12.75"/>
  <cols>
    <col min="1" max="1" width="37.28125" style="0" bestFit="1" customWidth="1"/>
    <col min="2" max="2" width="9.140625" style="0" customWidth="1"/>
    <col min="3" max="3" width="11.00390625" style="0" bestFit="1" customWidth="1"/>
    <col min="4" max="19" width="9.140625" style="0" customWidth="1"/>
    <col min="20" max="20" width="12.00390625" style="81" bestFit="1" customWidth="1"/>
    <col min="21" max="21" width="12.140625" style="0" bestFit="1" customWidth="1"/>
    <col min="22" max="22" width="13.28125" style="0" bestFit="1" customWidth="1"/>
    <col min="23" max="23" width="23.00390625" style="0" bestFit="1" customWidth="1"/>
  </cols>
  <sheetData>
    <row r="1" spans="1:23" ht="21" thickBot="1">
      <c r="A1" s="6" t="s">
        <v>16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61"/>
      <c r="T1" s="79"/>
      <c r="U1" s="46" t="s">
        <v>45</v>
      </c>
      <c r="V1" s="47" t="s">
        <v>69</v>
      </c>
      <c r="W1" s="47" t="s">
        <v>70</v>
      </c>
    </row>
    <row r="2" spans="1:23" ht="21" thickBot="1">
      <c r="A2" s="7" t="s">
        <v>84</v>
      </c>
      <c r="B2" s="2" t="s">
        <v>36</v>
      </c>
      <c r="C2" s="2"/>
      <c r="D2" s="2" t="s">
        <v>0</v>
      </c>
      <c r="E2" s="2"/>
      <c r="F2" s="2"/>
      <c r="G2" s="2" t="s">
        <v>30</v>
      </c>
      <c r="H2" s="2">
        <v>2010</v>
      </c>
      <c r="I2" s="1"/>
      <c r="J2" s="1"/>
      <c r="K2" s="1"/>
      <c r="L2" s="1"/>
      <c r="M2" s="1"/>
      <c r="N2" s="28" t="s">
        <v>64</v>
      </c>
      <c r="O2" s="28" t="s">
        <v>65</v>
      </c>
      <c r="P2" s="28" t="s">
        <v>77</v>
      </c>
      <c r="Q2" s="28" t="s">
        <v>60</v>
      </c>
      <c r="R2" s="28" t="s">
        <v>62</v>
      </c>
      <c r="S2" s="62"/>
      <c r="T2" s="80" t="s">
        <v>1</v>
      </c>
      <c r="U2" s="159" t="s">
        <v>1</v>
      </c>
      <c r="V2" s="50"/>
      <c r="W2" s="51" t="s">
        <v>55</v>
      </c>
    </row>
    <row r="3" spans="1:23" ht="13.5" thickBot="1">
      <c r="A3" s="9" t="s">
        <v>2</v>
      </c>
      <c r="B3" s="28" t="s">
        <v>3</v>
      </c>
      <c r="C3" s="28" t="s">
        <v>4</v>
      </c>
      <c r="D3" s="28" t="s">
        <v>32</v>
      </c>
      <c r="E3" s="28" t="s">
        <v>6</v>
      </c>
      <c r="F3" s="28" t="s">
        <v>7</v>
      </c>
      <c r="G3" s="28" t="s">
        <v>62</v>
      </c>
      <c r="H3" s="28" t="s">
        <v>9</v>
      </c>
      <c r="I3" s="28" t="s">
        <v>10</v>
      </c>
      <c r="J3" s="28" t="s">
        <v>11</v>
      </c>
      <c r="K3" s="28" t="s">
        <v>18</v>
      </c>
      <c r="L3" s="28" t="s">
        <v>19</v>
      </c>
      <c r="M3" s="28" t="s">
        <v>57</v>
      </c>
      <c r="N3" s="28" t="s">
        <v>58</v>
      </c>
      <c r="O3" s="28" t="s">
        <v>12</v>
      </c>
      <c r="P3" s="28" t="s">
        <v>63</v>
      </c>
      <c r="Q3" s="28" t="s">
        <v>61</v>
      </c>
      <c r="R3" s="28" t="s">
        <v>59</v>
      </c>
      <c r="S3" s="57" t="s">
        <v>13</v>
      </c>
      <c r="T3" s="155">
        <f>SUM(V4:V29)+W3</f>
        <v>67436.64</v>
      </c>
      <c r="U3" s="158">
        <f>T3/8.01</f>
        <v>8419.056179775282</v>
      </c>
      <c r="V3" s="71">
        <f>'SAN FRANCISCO'!$V$30</f>
        <v>234372.6</v>
      </c>
      <c r="W3" s="71">
        <f>'SAN FRANCISCO'!$T$30</f>
        <v>67436.64</v>
      </c>
    </row>
    <row r="4" spans="1:23" ht="12.75">
      <c r="A4" s="32"/>
      <c r="B4" s="33"/>
      <c r="C4" s="33"/>
      <c r="D4" s="33"/>
      <c r="E4" s="33"/>
      <c r="F4" s="33"/>
      <c r="G4" s="33"/>
      <c r="H4" s="33"/>
      <c r="I4" s="33"/>
      <c r="J4" s="33" t="s">
        <v>14</v>
      </c>
      <c r="K4" s="33"/>
      <c r="L4" s="33"/>
      <c r="M4" s="33"/>
      <c r="N4" s="33"/>
      <c r="O4" s="33" t="s">
        <v>14</v>
      </c>
      <c r="P4" s="33"/>
      <c r="Q4" s="33"/>
      <c r="R4" s="34"/>
      <c r="S4" s="58"/>
      <c r="T4" s="82"/>
      <c r="U4" s="158">
        <f aca="true" t="shared" si="0" ref="U4:U30">T4/8.01</f>
        <v>0</v>
      </c>
      <c r="V4" s="165"/>
      <c r="W4" s="72"/>
    </row>
    <row r="5" spans="1:23" ht="12.75">
      <c r="A5" s="106" t="s">
        <v>120</v>
      </c>
      <c r="B5" s="4">
        <v>406739</v>
      </c>
      <c r="C5" s="4" t="s">
        <v>169</v>
      </c>
      <c r="D5" s="4">
        <v>187.49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8">
        <f>SUM(D5:R5)</f>
        <v>187.49</v>
      </c>
      <c r="T5" s="82">
        <f>(T3-S5)</f>
        <v>67249.15</v>
      </c>
      <c r="U5" s="158">
        <f t="shared" si="0"/>
        <v>8395.649188514357</v>
      </c>
      <c r="V5" s="166"/>
      <c r="W5" s="49"/>
    </row>
    <row r="6" spans="1:23" ht="12.75">
      <c r="A6" s="106" t="s">
        <v>171</v>
      </c>
      <c r="B6" s="4">
        <v>114670</v>
      </c>
      <c r="C6" s="4" t="s">
        <v>169</v>
      </c>
      <c r="D6" s="4">
        <v>753.65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8">
        <f aca="true" t="shared" si="1" ref="S6:S29">SUM(D6:R6)</f>
        <v>753.65</v>
      </c>
      <c r="T6" s="82">
        <f>(T5-S6)</f>
        <v>66495.5</v>
      </c>
      <c r="U6" s="158">
        <f t="shared" si="0"/>
        <v>8301.560549313359</v>
      </c>
      <c r="V6" s="166"/>
      <c r="W6" s="49"/>
    </row>
    <row r="7" spans="1:23" ht="12.75">
      <c r="A7" s="106" t="s">
        <v>112</v>
      </c>
      <c r="B7" s="4">
        <v>167123</v>
      </c>
      <c r="C7" s="4" t="s">
        <v>169</v>
      </c>
      <c r="D7" s="4"/>
      <c r="E7" s="4"/>
      <c r="F7" s="4"/>
      <c r="G7" s="4"/>
      <c r="H7" s="4"/>
      <c r="I7" s="4">
        <v>300</v>
      </c>
      <c r="J7" s="4"/>
      <c r="K7" s="4"/>
      <c r="L7" s="4"/>
      <c r="M7" s="4"/>
      <c r="N7" s="4"/>
      <c r="O7" s="4"/>
      <c r="P7" s="4"/>
      <c r="Q7" s="4"/>
      <c r="R7" s="4"/>
      <c r="S7" s="58">
        <f t="shared" si="1"/>
        <v>300</v>
      </c>
      <c r="T7" s="82">
        <f aca="true" t="shared" si="2" ref="T7:T29">(T6-S7)</f>
        <v>66195.5</v>
      </c>
      <c r="U7" s="158">
        <f t="shared" si="0"/>
        <v>8264.107365792759</v>
      </c>
      <c r="V7" s="166"/>
      <c r="W7" s="49"/>
    </row>
    <row r="8" spans="1:23" ht="12.75">
      <c r="A8" s="106" t="s">
        <v>112</v>
      </c>
      <c r="B8" s="4">
        <v>167939</v>
      </c>
      <c r="C8" s="4" t="s">
        <v>169</v>
      </c>
      <c r="D8" s="4"/>
      <c r="E8" s="4"/>
      <c r="F8" s="4"/>
      <c r="G8" s="4"/>
      <c r="H8" s="4"/>
      <c r="I8" s="4">
        <v>200</v>
      </c>
      <c r="J8" s="4"/>
      <c r="K8" s="4"/>
      <c r="L8" s="4"/>
      <c r="M8" s="4"/>
      <c r="N8" s="4"/>
      <c r="O8" s="4"/>
      <c r="P8" s="4"/>
      <c r="Q8" s="4"/>
      <c r="R8" s="4"/>
      <c r="S8" s="58">
        <f t="shared" si="1"/>
        <v>200</v>
      </c>
      <c r="T8" s="82">
        <f t="shared" si="2"/>
        <v>65995.5</v>
      </c>
      <c r="U8" s="158">
        <f t="shared" si="0"/>
        <v>8239.138576779027</v>
      </c>
      <c r="V8" s="166"/>
      <c r="W8" s="49"/>
    </row>
    <row r="9" spans="1:23" ht="12.75">
      <c r="A9" s="106" t="s">
        <v>112</v>
      </c>
      <c r="B9" s="4">
        <v>168693</v>
      </c>
      <c r="C9" s="4" t="s">
        <v>169</v>
      </c>
      <c r="D9" s="4"/>
      <c r="E9" s="4"/>
      <c r="F9" s="4"/>
      <c r="G9" s="4"/>
      <c r="H9" s="4"/>
      <c r="I9" s="4">
        <v>50</v>
      </c>
      <c r="J9" s="4"/>
      <c r="K9" s="4"/>
      <c r="L9" s="4"/>
      <c r="M9" s="4"/>
      <c r="N9" s="4"/>
      <c r="O9" s="4"/>
      <c r="P9" s="4"/>
      <c r="Q9" s="4"/>
      <c r="R9" s="4"/>
      <c r="S9" s="58">
        <f t="shared" si="1"/>
        <v>50</v>
      </c>
      <c r="T9" s="82">
        <f t="shared" si="2"/>
        <v>65945.5</v>
      </c>
      <c r="U9" s="158">
        <f t="shared" si="0"/>
        <v>8232.896379525593</v>
      </c>
      <c r="V9" s="166"/>
      <c r="W9" s="49"/>
    </row>
    <row r="10" spans="1:23" ht="12.75">
      <c r="A10" s="10" t="s">
        <v>112</v>
      </c>
      <c r="B10" s="4">
        <v>168692</v>
      </c>
      <c r="C10" s="4" t="s">
        <v>169</v>
      </c>
      <c r="D10" s="4"/>
      <c r="E10" s="4"/>
      <c r="F10" s="4"/>
      <c r="G10" s="4"/>
      <c r="H10" s="4"/>
      <c r="I10" s="4">
        <v>300</v>
      </c>
      <c r="J10" s="4"/>
      <c r="K10" s="4"/>
      <c r="L10" s="4"/>
      <c r="M10" s="4"/>
      <c r="N10" s="4"/>
      <c r="O10" s="4"/>
      <c r="P10" s="4"/>
      <c r="Q10" s="4"/>
      <c r="R10" s="4"/>
      <c r="S10" s="58">
        <f t="shared" si="1"/>
        <v>300</v>
      </c>
      <c r="T10" s="82">
        <f t="shared" si="2"/>
        <v>65645.5</v>
      </c>
      <c r="U10" s="158">
        <f t="shared" si="0"/>
        <v>8195.443196004993</v>
      </c>
      <c r="V10" s="166"/>
      <c r="W10" s="49"/>
    </row>
    <row r="11" spans="1:23" ht="12.75">
      <c r="A11" s="10" t="s">
        <v>172</v>
      </c>
      <c r="B11" s="4">
        <v>16019</v>
      </c>
      <c r="C11" s="4" t="s">
        <v>169</v>
      </c>
      <c r="D11" s="4"/>
      <c r="E11" s="4"/>
      <c r="F11" s="4"/>
      <c r="G11" s="4"/>
      <c r="H11" s="4"/>
      <c r="I11" s="4">
        <v>60</v>
      </c>
      <c r="J11" s="4"/>
      <c r="K11" s="4"/>
      <c r="L11" s="4"/>
      <c r="M11" s="4"/>
      <c r="N11" s="4"/>
      <c r="O11" s="4"/>
      <c r="P11" s="4"/>
      <c r="Q11" s="4"/>
      <c r="R11" s="4"/>
      <c r="S11" s="58">
        <f t="shared" si="1"/>
        <v>60</v>
      </c>
      <c r="T11" s="82">
        <f t="shared" si="2"/>
        <v>65585.5</v>
      </c>
      <c r="U11" s="158">
        <f t="shared" si="0"/>
        <v>8187.952559300874</v>
      </c>
      <c r="V11" s="166"/>
      <c r="W11" s="49"/>
    </row>
    <row r="12" spans="1:23" ht="12.75">
      <c r="A12" s="10" t="s">
        <v>173</v>
      </c>
      <c r="B12" s="4">
        <v>156</v>
      </c>
      <c r="C12" s="4" t="s">
        <v>169</v>
      </c>
      <c r="D12" s="4">
        <v>600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58">
        <f t="shared" si="1"/>
        <v>600</v>
      </c>
      <c r="T12" s="82">
        <f t="shared" si="2"/>
        <v>64985.5</v>
      </c>
      <c r="U12" s="158">
        <f t="shared" si="0"/>
        <v>8113.046192259676</v>
      </c>
      <c r="V12" s="166"/>
      <c r="W12" s="49"/>
    </row>
    <row r="13" spans="1:23" ht="12.75">
      <c r="A13" s="10" t="s">
        <v>174</v>
      </c>
      <c r="B13" s="4">
        <v>13986</v>
      </c>
      <c r="C13" s="4" t="s">
        <v>169</v>
      </c>
      <c r="D13" s="4"/>
      <c r="E13" s="4"/>
      <c r="F13" s="4">
        <v>100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58">
        <f t="shared" si="1"/>
        <v>100</v>
      </c>
      <c r="T13" s="82">
        <f t="shared" si="2"/>
        <v>64885.5</v>
      </c>
      <c r="U13" s="158">
        <f t="shared" si="0"/>
        <v>8100.561797752809</v>
      </c>
      <c r="V13" s="166"/>
      <c r="W13" s="49"/>
    </row>
    <row r="14" spans="1:23" ht="12.75">
      <c r="A14" s="10" t="s">
        <v>175</v>
      </c>
      <c r="B14" s="4">
        <v>36</v>
      </c>
      <c r="C14" s="4" t="s">
        <v>169</v>
      </c>
      <c r="D14" s="4"/>
      <c r="E14" s="4"/>
      <c r="F14" s="4"/>
      <c r="G14" s="4"/>
      <c r="H14" s="4"/>
      <c r="I14" s="4"/>
      <c r="J14" s="4">
        <v>40</v>
      </c>
      <c r="K14" s="4"/>
      <c r="L14" s="4"/>
      <c r="M14" s="4"/>
      <c r="N14" s="4"/>
      <c r="O14" s="4"/>
      <c r="P14" s="4"/>
      <c r="Q14" s="4"/>
      <c r="R14" s="4"/>
      <c r="S14" s="58">
        <f t="shared" si="1"/>
        <v>40</v>
      </c>
      <c r="T14" s="82">
        <f t="shared" si="2"/>
        <v>64845.5</v>
      </c>
      <c r="U14" s="158">
        <f t="shared" si="0"/>
        <v>8095.5680399500625</v>
      </c>
      <c r="V14" s="166"/>
      <c r="W14" s="49"/>
    </row>
    <row r="15" spans="1:23" ht="12.75">
      <c r="A15" s="10" t="s">
        <v>141</v>
      </c>
      <c r="B15" s="4">
        <v>22613</v>
      </c>
      <c r="C15" s="4" t="s">
        <v>169</v>
      </c>
      <c r="D15" s="4"/>
      <c r="E15" s="4"/>
      <c r="F15" s="4"/>
      <c r="G15" s="4">
        <v>100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8">
        <f t="shared" si="1"/>
        <v>100</v>
      </c>
      <c r="T15" s="82">
        <f t="shared" si="2"/>
        <v>64745.5</v>
      </c>
      <c r="U15" s="158">
        <f t="shared" si="0"/>
        <v>8083.0836454431965</v>
      </c>
      <c r="V15" s="166"/>
      <c r="W15" s="49"/>
    </row>
    <row r="16" spans="1:23" ht="12.75">
      <c r="A16" s="10" t="s">
        <v>176</v>
      </c>
      <c r="B16" s="4">
        <v>27754</v>
      </c>
      <c r="C16" s="4" t="s">
        <v>169</v>
      </c>
      <c r="D16" s="4">
        <v>672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58">
        <f t="shared" si="1"/>
        <v>672</v>
      </c>
      <c r="T16" s="82">
        <f t="shared" si="2"/>
        <v>64073.5</v>
      </c>
      <c r="U16" s="158">
        <f t="shared" si="0"/>
        <v>7999.1885143570535</v>
      </c>
      <c r="V16" s="166"/>
      <c r="W16" s="49"/>
    </row>
    <row r="17" spans="1:23" ht="12.75">
      <c r="A17" s="10" t="s">
        <v>176</v>
      </c>
      <c r="B17" s="4">
        <v>27553</v>
      </c>
      <c r="C17" s="4" t="s">
        <v>169</v>
      </c>
      <c r="D17" s="4">
        <v>450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8">
        <f t="shared" si="1"/>
        <v>450</v>
      </c>
      <c r="T17" s="82">
        <f t="shared" si="2"/>
        <v>63623.5</v>
      </c>
      <c r="U17" s="158">
        <f t="shared" si="0"/>
        <v>7943.008739076155</v>
      </c>
      <c r="V17" s="166"/>
      <c r="W17" s="49"/>
    </row>
    <row r="18" spans="1:23" ht="12.75">
      <c r="A18" s="10" t="s">
        <v>176</v>
      </c>
      <c r="B18" s="4">
        <v>27403</v>
      </c>
      <c r="C18" s="4" t="s">
        <v>169</v>
      </c>
      <c r="D18" s="4">
        <v>1745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8">
        <f t="shared" si="1"/>
        <v>1745</v>
      </c>
      <c r="T18" s="82">
        <f t="shared" si="2"/>
        <v>61878.5</v>
      </c>
      <c r="U18" s="158">
        <f t="shared" si="0"/>
        <v>7725.156054931336</v>
      </c>
      <c r="V18" s="166"/>
      <c r="W18" s="49"/>
    </row>
    <row r="19" spans="1:23" ht="12.75">
      <c r="A19" s="10" t="s">
        <v>176</v>
      </c>
      <c r="B19" s="4">
        <v>27402</v>
      </c>
      <c r="C19" s="4" t="s">
        <v>169</v>
      </c>
      <c r="D19" s="4">
        <v>10041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8">
        <f t="shared" si="1"/>
        <v>10041</v>
      </c>
      <c r="T19" s="82">
        <f t="shared" si="2"/>
        <v>51837.5</v>
      </c>
      <c r="U19" s="158">
        <f t="shared" si="0"/>
        <v>6471.598002496879</v>
      </c>
      <c r="V19" s="166"/>
      <c r="W19" s="49"/>
    </row>
    <row r="20" spans="1:23" ht="12.75">
      <c r="A20" s="10" t="s">
        <v>177</v>
      </c>
      <c r="B20" s="4">
        <v>6016</v>
      </c>
      <c r="C20" s="4" t="s">
        <v>169</v>
      </c>
      <c r="D20" s="4"/>
      <c r="E20" s="4"/>
      <c r="F20" s="4">
        <v>70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58">
        <f t="shared" si="1"/>
        <v>70</v>
      </c>
      <c r="T20" s="82">
        <f t="shared" si="2"/>
        <v>51767.5</v>
      </c>
      <c r="U20" s="158">
        <f t="shared" si="0"/>
        <v>6462.858926342073</v>
      </c>
      <c r="V20" s="166"/>
      <c r="W20" s="49"/>
    </row>
    <row r="21" spans="1:23" ht="12.75">
      <c r="A21" s="10" t="s">
        <v>119</v>
      </c>
      <c r="B21" s="4">
        <v>113179</v>
      </c>
      <c r="C21" s="4" t="s">
        <v>169</v>
      </c>
      <c r="D21" s="4"/>
      <c r="E21" s="4"/>
      <c r="F21" s="4"/>
      <c r="G21" s="4"/>
      <c r="H21" s="4"/>
      <c r="I21" s="4">
        <v>323.5</v>
      </c>
      <c r="J21" s="4"/>
      <c r="K21" s="4"/>
      <c r="L21" s="4"/>
      <c r="M21" s="4"/>
      <c r="N21" s="4"/>
      <c r="O21" s="4"/>
      <c r="P21" s="4"/>
      <c r="Q21" s="4"/>
      <c r="R21" s="4"/>
      <c r="S21" s="58">
        <f t="shared" si="1"/>
        <v>323.5</v>
      </c>
      <c r="T21" s="82">
        <f t="shared" si="2"/>
        <v>51444</v>
      </c>
      <c r="U21" s="158">
        <f t="shared" si="0"/>
        <v>6422.47191011236</v>
      </c>
      <c r="V21" s="166"/>
      <c r="W21" s="49"/>
    </row>
    <row r="22" spans="1:23" ht="12.75">
      <c r="A22" s="10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8">
        <f t="shared" si="1"/>
        <v>0</v>
      </c>
      <c r="T22" s="82">
        <f t="shared" si="2"/>
        <v>51444</v>
      </c>
      <c r="U22" s="158">
        <f t="shared" si="0"/>
        <v>6422.47191011236</v>
      </c>
      <c r="V22" s="166"/>
      <c r="W22" s="49"/>
    </row>
    <row r="23" spans="1:23" ht="12.75">
      <c r="A23" s="10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8">
        <f t="shared" si="1"/>
        <v>0</v>
      </c>
      <c r="T23" s="82">
        <f t="shared" si="2"/>
        <v>51444</v>
      </c>
      <c r="U23" s="158">
        <f t="shared" si="0"/>
        <v>6422.47191011236</v>
      </c>
      <c r="V23" s="166"/>
      <c r="W23" s="49"/>
    </row>
    <row r="24" spans="1:23" ht="12.75">
      <c r="A24" s="1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8">
        <f t="shared" si="1"/>
        <v>0</v>
      </c>
      <c r="T24" s="82">
        <f t="shared" si="2"/>
        <v>51444</v>
      </c>
      <c r="U24" s="158">
        <f t="shared" si="0"/>
        <v>6422.47191011236</v>
      </c>
      <c r="V24" s="166"/>
      <c r="W24" s="49"/>
    </row>
    <row r="25" spans="1:23" ht="12.75">
      <c r="A25" s="10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8">
        <f t="shared" si="1"/>
        <v>0</v>
      </c>
      <c r="T25" s="82">
        <f t="shared" si="2"/>
        <v>51444</v>
      </c>
      <c r="U25" s="158">
        <f t="shared" si="0"/>
        <v>6422.47191011236</v>
      </c>
      <c r="V25" s="166"/>
      <c r="W25" s="49"/>
    </row>
    <row r="26" spans="1:23" ht="12.75">
      <c r="A26" s="3" t="s">
        <v>106</v>
      </c>
      <c r="B26" s="4"/>
      <c r="C26" s="4" t="s">
        <v>168</v>
      </c>
      <c r="D26" s="4"/>
      <c r="E26" s="4">
        <v>1010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58">
        <f t="shared" si="1"/>
        <v>1010</v>
      </c>
      <c r="T26" s="83">
        <f t="shared" si="2"/>
        <v>50434</v>
      </c>
      <c r="U26" s="158">
        <f t="shared" si="0"/>
        <v>6296.379525593009</v>
      </c>
      <c r="V26" s="166"/>
      <c r="W26" s="49"/>
    </row>
    <row r="27" spans="1:23" ht="12.75">
      <c r="A27" s="3" t="s">
        <v>106</v>
      </c>
      <c r="B27" s="4"/>
      <c r="C27" s="4" t="s">
        <v>161</v>
      </c>
      <c r="D27" s="4"/>
      <c r="E27" s="4">
        <v>2020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58">
        <f t="shared" si="1"/>
        <v>2020</v>
      </c>
      <c r="T27" s="83">
        <f t="shared" si="2"/>
        <v>48414</v>
      </c>
      <c r="U27" s="158">
        <f t="shared" si="0"/>
        <v>6044.194756554307</v>
      </c>
      <c r="V27" s="166"/>
      <c r="W27" s="49"/>
    </row>
    <row r="28" spans="1:23" ht="12.75">
      <c r="A28" s="3" t="s">
        <v>162</v>
      </c>
      <c r="B28" s="4"/>
      <c r="C28" s="4" t="s">
        <v>163</v>
      </c>
      <c r="D28" s="4"/>
      <c r="E28" s="4">
        <v>3200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58">
        <f t="shared" si="1"/>
        <v>3200</v>
      </c>
      <c r="T28" s="83">
        <f t="shared" si="2"/>
        <v>45214</v>
      </c>
      <c r="U28" s="158">
        <f t="shared" si="0"/>
        <v>5644.694132334582</v>
      </c>
      <c r="V28" s="166"/>
      <c r="W28" s="49"/>
    </row>
    <row r="29" spans="1:23" ht="13.5" thickBot="1">
      <c r="A29" s="14" t="s">
        <v>164</v>
      </c>
      <c r="B29" s="15"/>
      <c r="C29" s="16" t="s">
        <v>170</v>
      </c>
      <c r="D29" s="16"/>
      <c r="E29" s="16">
        <v>2054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58">
        <f t="shared" si="1"/>
        <v>2054</v>
      </c>
      <c r="T29" s="83">
        <f t="shared" si="2"/>
        <v>43160</v>
      </c>
      <c r="U29" s="176">
        <f t="shared" si="0"/>
        <v>5388.2646691635455</v>
      </c>
      <c r="V29" s="166"/>
      <c r="W29" s="49"/>
    </row>
    <row r="30" spans="1:23" ht="13.5" thickBot="1">
      <c r="A30" s="11" t="s">
        <v>15</v>
      </c>
      <c r="B30" s="12"/>
      <c r="C30" s="13"/>
      <c r="D30" s="13">
        <f aca="true" t="shared" si="3" ref="D30:S30">SUM(D4:D29)</f>
        <v>14449.14</v>
      </c>
      <c r="E30" s="13">
        <f t="shared" si="3"/>
        <v>8284</v>
      </c>
      <c r="F30" s="13">
        <f t="shared" si="3"/>
        <v>170</v>
      </c>
      <c r="G30" s="13">
        <f t="shared" si="3"/>
        <v>100</v>
      </c>
      <c r="H30" s="13">
        <f t="shared" si="3"/>
        <v>0</v>
      </c>
      <c r="I30" s="13">
        <f t="shared" si="3"/>
        <v>1233.5</v>
      </c>
      <c r="J30" s="13">
        <f t="shared" si="3"/>
        <v>40</v>
      </c>
      <c r="K30" s="13">
        <f t="shared" si="3"/>
        <v>0</v>
      </c>
      <c r="L30" s="13">
        <f>SUM(L4:L29)</f>
        <v>0</v>
      </c>
      <c r="M30" s="13">
        <f>SUM(M4:M29)</f>
        <v>0</v>
      </c>
      <c r="N30" s="13">
        <f>SUM(N4:N29)</f>
        <v>0</v>
      </c>
      <c r="O30" s="13">
        <f>SUM(O4:O29)</f>
        <v>0</v>
      </c>
      <c r="P30" s="13">
        <f t="shared" si="3"/>
        <v>0</v>
      </c>
      <c r="Q30" s="13">
        <f t="shared" si="3"/>
        <v>0</v>
      </c>
      <c r="R30" s="13">
        <f t="shared" si="3"/>
        <v>0</v>
      </c>
      <c r="S30" s="63">
        <f t="shared" si="3"/>
        <v>24276.64</v>
      </c>
      <c r="T30" s="84">
        <f>T29</f>
        <v>43160</v>
      </c>
      <c r="U30" s="177">
        <f t="shared" si="0"/>
        <v>5388.2646691635455</v>
      </c>
      <c r="V30" s="157">
        <f>SUM(V3:V29)</f>
        <v>234372.6</v>
      </c>
      <c r="W30" s="7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0"/>
  <sheetViews>
    <sheetView zoomScale="75" zoomScaleNormal="75" zoomScalePageLayoutView="0" workbookViewId="0" topLeftCell="B1">
      <selection activeCell="D44" sqref="D44"/>
    </sheetView>
  </sheetViews>
  <sheetFormatPr defaultColWidth="9.140625" defaultRowHeight="12.75"/>
  <cols>
    <col min="1" max="1" width="37.28125" style="0" bestFit="1" customWidth="1"/>
    <col min="2" max="2" width="10.8515625" style="0" bestFit="1" customWidth="1"/>
    <col min="3" max="3" width="11.00390625" style="0" bestFit="1" customWidth="1"/>
    <col min="4" max="4" width="13.140625" style="0" bestFit="1" customWidth="1"/>
    <col min="5" max="5" width="10.28125" style="0" bestFit="1" customWidth="1"/>
    <col min="6" max="19" width="9.140625" style="0" customWidth="1"/>
    <col min="20" max="20" width="12.57421875" style="0" bestFit="1" customWidth="1"/>
    <col min="21" max="21" width="11.140625" style="0" bestFit="1" customWidth="1"/>
    <col min="22" max="22" width="13.28125" style="0" bestFit="1" customWidth="1"/>
    <col min="23" max="23" width="23.00390625" style="0" bestFit="1" customWidth="1"/>
  </cols>
  <sheetData>
    <row r="1" spans="1:23" ht="21" thickBot="1">
      <c r="A1" s="6" t="s">
        <v>16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61"/>
      <c r="T1" s="45"/>
      <c r="U1" s="46" t="s">
        <v>45</v>
      </c>
      <c r="V1" s="47" t="s">
        <v>69</v>
      </c>
      <c r="W1" s="47" t="s">
        <v>70</v>
      </c>
    </row>
    <row r="2" spans="1:23" ht="21" thickBot="1">
      <c r="A2" s="7" t="s">
        <v>84</v>
      </c>
      <c r="B2" s="2" t="s">
        <v>37</v>
      </c>
      <c r="C2" s="2" t="s">
        <v>41</v>
      </c>
      <c r="D2" s="2" t="s">
        <v>0</v>
      </c>
      <c r="E2" s="2"/>
      <c r="F2" s="2"/>
      <c r="G2" s="2" t="s">
        <v>30</v>
      </c>
      <c r="H2" s="2">
        <v>2010</v>
      </c>
      <c r="I2" s="1"/>
      <c r="J2" s="1"/>
      <c r="K2" s="1"/>
      <c r="L2" s="1"/>
      <c r="M2" s="1"/>
      <c r="N2" s="28" t="s">
        <v>64</v>
      </c>
      <c r="O2" s="28" t="s">
        <v>65</v>
      </c>
      <c r="P2" s="28" t="s">
        <v>77</v>
      </c>
      <c r="Q2" s="28" t="s">
        <v>60</v>
      </c>
      <c r="R2" s="28" t="s">
        <v>62</v>
      </c>
      <c r="S2" s="62"/>
      <c r="T2" s="48" t="s">
        <v>1</v>
      </c>
      <c r="U2" s="49" t="s">
        <v>1</v>
      </c>
      <c r="V2" s="50"/>
      <c r="W2" s="51" t="s">
        <v>55</v>
      </c>
    </row>
    <row r="3" spans="1:23" ht="13.5" thickBot="1">
      <c r="A3" s="9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18</v>
      </c>
      <c r="L3" s="1" t="s">
        <v>19</v>
      </c>
      <c r="M3" s="28" t="s">
        <v>57</v>
      </c>
      <c r="N3" s="28" t="s">
        <v>58</v>
      </c>
      <c r="O3" s="28" t="s">
        <v>12</v>
      </c>
      <c r="P3" s="28" t="s">
        <v>63</v>
      </c>
      <c r="Q3" s="28" t="s">
        <v>61</v>
      </c>
      <c r="R3" s="28" t="s">
        <v>59</v>
      </c>
      <c r="S3" s="57" t="s">
        <v>13</v>
      </c>
      <c r="T3" s="52">
        <f>SUM(V4:V29)+W3</f>
        <v>43160</v>
      </c>
      <c r="U3" s="53">
        <f>T3/7.6</f>
        <v>5678.9473684210525</v>
      </c>
      <c r="V3" s="54">
        <f>'SUMALITO#2'!$V$30</f>
        <v>234372.6</v>
      </c>
      <c r="W3" s="71">
        <f>JACANA!T30</f>
        <v>43160</v>
      </c>
    </row>
    <row r="4" spans="1:23" ht="12.75">
      <c r="A4" s="32"/>
      <c r="B4" s="33"/>
      <c r="C4" s="33"/>
      <c r="D4" s="33"/>
      <c r="E4" s="33"/>
      <c r="F4" s="33"/>
      <c r="G4" s="33"/>
      <c r="H4" s="33"/>
      <c r="I4" s="33"/>
      <c r="J4" s="33" t="s">
        <v>14</v>
      </c>
      <c r="K4" s="33"/>
      <c r="L4" s="33"/>
      <c r="M4" s="33"/>
      <c r="N4" s="33"/>
      <c r="O4" s="33" t="s">
        <v>14</v>
      </c>
      <c r="P4" s="33"/>
      <c r="Q4" s="33"/>
      <c r="R4" s="34"/>
      <c r="S4" s="58"/>
      <c r="T4" s="82"/>
      <c r="U4" s="76">
        <f aca="true" t="shared" si="0" ref="U4:U30">T4/7.6</f>
        <v>0</v>
      </c>
      <c r="V4" s="111"/>
      <c r="W4" s="72"/>
    </row>
    <row r="5" spans="1:23" ht="12.75">
      <c r="A5" s="106" t="s">
        <v>173</v>
      </c>
      <c r="B5" s="4">
        <v>170</v>
      </c>
      <c r="C5" s="4" t="s">
        <v>229</v>
      </c>
      <c r="D5" s="4">
        <v>2200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8">
        <f>SUM(D5:R5)</f>
        <v>2200</v>
      </c>
      <c r="T5" s="82">
        <f>(T3-S5)</f>
        <v>40960</v>
      </c>
      <c r="U5" s="77">
        <f t="shared" si="0"/>
        <v>5389.473684210527</v>
      </c>
      <c r="V5" s="112"/>
      <c r="W5" s="49"/>
    </row>
    <row r="6" spans="1:23" ht="12.75">
      <c r="A6" s="106" t="s">
        <v>103</v>
      </c>
      <c r="B6" s="4"/>
      <c r="C6" s="4" t="s">
        <v>230</v>
      </c>
      <c r="D6" s="4"/>
      <c r="E6" s="4">
        <v>3081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8">
        <f aca="true" t="shared" si="1" ref="S6:S29">SUM(D6:R6)</f>
        <v>3081</v>
      </c>
      <c r="T6" s="82">
        <f>(T5-S6)</f>
        <v>37879</v>
      </c>
      <c r="U6" s="77">
        <f t="shared" si="0"/>
        <v>4984.078947368422</v>
      </c>
      <c r="V6" s="112"/>
      <c r="W6" s="49"/>
    </row>
    <row r="7" spans="1:23" ht="12.75">
      <c r="A7" s="106" t="s">
        <v>231</v>
      </c>
      <c r="B7" s="4"/>
      <c r="C7" s="4" t="s">
        <v>232</v>
      </c>
      <c r="D7" s="4"/>
      <c r="E7" s="4">
        <v>2700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8">
        <f t="shared" si="1"/>
        <v>2700</v>
      </c>
      <c r="T7" s="82">
        <f aca="true" t="shared" si="2" ref="T7:T29">(T6-S7)</f>
        <v>35179</v>
      </c>
      <c r="U7" s="77">
        <f t="shared" si="0"/>
        <v>4628.815789473684</v>
      </c>
      <c r="V7" s="112"/>
      <c r="W7" s="49"/>
    </row>
    <row r="8" spans="1:23" ht="12.75">
      <c r="A8" s="106" t="s">
        <v>233</v>
      </c>
      <c r="B8" s="4">
        <v>32</v>
      </c>
      <c r="C8" s="4" t="s">
        <v>234</v>
      </c>
      <c r="D8" s="4"/>
      <c r="E8" s="4"/>
      <c r="F8" s="4"/>
      <c r="G8" s="4"/>
      <c r="H8" s="4">
        <v>2700</v>
      </c>
      <c r="I8" s="4"/>
      <c r="J8" s="4"/>
      <c r="K8" s="4"/>
      <c r="L8" s="4"/>
      <c r="M8" s="4"/>
      <c r="N8" s="4"/>
      <c r="O8" s="4"/>
      <c r="P8" s="4"/>
      <c r="Q8" s="4"/>
      <c r="R8" s="4"/>
      <c r="S8" s="58">
        <f t="shared" si="1"/>
        <v>2700</v>
      </c>
      <c r="T8" s="82">
        <f t="shared" si="2"/>
        <v>32479</v>
      </c>
      <c r="U8" s="77">
        <f t="shared" si="0"/>
        <v>4273.5526315789475</v>
      </c>
      <c r="V8" s="112"/>
      <c r="W8" s="49"/>
    </row>
    <row r="9" spans="1:23" ht="12.75">
      <c r="A9" s="106" t="s">
        <v>94</v>
      </c>
      <c r="B9" s="4">
        <v>28451</v>
      </c>
      <c r="C9" s="4" t="s">
        <v>234</v>
      </c>
      <c r="D9" s="4">
        <v>8709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8">
        <f t="shared" si="1"/>
        <v>8709</v>
      </c>
      <c r="T9" s="82">
        <f t="shared" si="2"/>
        <v>23770</v>
      </c>
      <c r="U9" s="77">
        <f t="shared" si="0"/>
        <v>3127.631578947369</v>
      </c>
      <c r="V9" s="112"/>
      <c r="W9" s="49"/>
    </row>
    <row r="10" spans="1:23" ht="12.75">
      <c r="A10" s="106" t="s">
        <v>120</v>
      </c>
      <c r="B10" s="178">
        <v>433799</v>
      </c>
      <c r="C10" s="178" t="s">
        <v>235</v>
      </c>
      <c r="D10" s="178">
        <v>277.46</v>
      </c>
      <c r="E10" s="178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8">
        <f t="shared" si="1"/>
        <v>277.46</v>
      </c>
      <c r="T10" s="82">
        <f t="shared" si="2"/>
        <v>23492.54</v>
      </c>
      <c r="U10" s="77">
        <f t="shared" si="0"/>
        <v>3091.123684210527</v>
      </c>
      <c r="V10" s="112"/>
      <c r="W10" s="49"/>
    </row>
    <row r="11" spans="1:23" ht="12.75">
      <c r="A11" s="106" t="s">
        <v>112</v>
      </c>
      <c r="B11" s="178">
        <v>171520</v>
      </c>
      <c r="C11" s="178" t="s">
        <v>235</v>
      </c>
      <c r="D11" s="178"/>
      <c r="E11" s="178"/>
      <c r="F11" s="4"/>
      <c r="G11" s="4"/>
      <c r="H11" s="4"/>
      <c r="I11" s="4">
        <v>400</v>
      </c>
      <c r="J11" s="4"/>
      <c r="K11" s="4"/>
      <c r="L11" s="4"/>
      <c r="M11" s="4"/>
      <c r="N11" s="4"/>
      <c r="O11" s="4"/>
      <c r="P11" s="4"/>
      <c r="Q11" s="4"/>
      <c r="R11" s="4"/>
      <c r="S11" s="58">
        <f t="shared" si="1"/>
        <v>400</v>
      </c>
      <c r="T11" s="82">
        <f t="shared" si="2"/>
        <v>23092.54</v>
      </c>
      <c r="U11" s="77">
        <f t="shared" si="0"/>
        <v>3038.492105263158</v>
      </c>
      <c r="V11" s="112"/>
      <c r="W11" s="49"/>
    </row>
    <row r="12" spans="1:23" ht="12.75">
      <c r="A12" s="106" t="s">
        <v>243</v>
      </c>
      <c r="B12" s="178">
        <v>20</v>
      </c>
      <c r="C12" s="178" t="s">
        <v>235</v>
      </c>
      <c r="D12" s="178"/>
      <c r="E12" s="178"/>
      <c r="F12" s="4"/>
      <c r="G12" s="4"/>
      <c r="H12" s="4"/>
      <c r="I12" s="4"/>
      <c r="J12" s="4"/>
      <c r="K12" s="4"/>
      <c r="L12" s="4"/>
      <c r="M12" s="4"/>
      <c r="N12" s="4"/>
      <c r="O12" s="4">
        <v>50</v>
      </c>
      <c r="P12" s="4"/>
      <c r="Q12" s="4"/>
      <c r="R12" s="4"/>
      <c r="S12" s="58">
        <f t="shared" si="1"/>
        <v>50</v>
      </c>
      <c r="T12" s="82">
        <f t="shared" si="2"/>
        <v>23042.54</v>
      </c>
      <c r="U12" s="77">
        <f t="shared" si="0"/>
        <v>3031.913157894737</v>
      </c>
      <c r="V12" s="112"/>
      <c r="W12" s="49"/>
    </row>
    <row r="13" spans="1:23" ht="12.75">
      <c r="A13" s="106" t="s">
        <v>244</v>
      </c>
      <c r="B13" s="178">
        <v>1</v>
      </c>
      <c r="C13" s="178" t="s">
        <v>235</v>
      </c>
      <c r="D13" s="178"/>
      <c r="E13" s="178"/>
      <c r="F13" s="4"/>
      <c r="G13" s="4"/>
      <c r="H13" s="4"/>
      <c r="I13" s="4">
        <v>200</v>
      </c>
      <c r="J13" s="4"/>
      <c r="K13" s="4"/>
      <c r="L13" s="4"/>
      <c r="M13" s="4"/>
      <c r="N13" s="4"/>
      <c r="O13" s="4"/>
      <c r="P13" s="4"/>
      <c r="Q13" s="4"/>
      <c r="R13" s="4"/>
      <c r="S13" s="58">
        <f t="shared" si="1"/>
        <v>200</v>
      </c>
      <c r="T13" s="82">
        <f t="shared" si="2"/>
        <v>22842.54</v>
      </c>
      <c r="U13" s="77">
        <f t="shared" si="0"/>
        <v>3005.597368421053</v>
      </c>
      <c r="V13" s="112"/>
      <c r="W13" s="49"/>
    </row>
    <row r="14" spans="1:23" ht="12.75">
      <c r="A14" s="106" t="s">
        <v>94</v>
      </c>
      <c r="B14" s="178">
        <v>28583</v>
      </c>
      <c r="C14" s="178" t="s">
        <v>235</v>
      </c>
      <c r="D14" s="178">
        <v>279</v>
      </c>
      <c r="E14" s="178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58">
        <f t="shared" si="1"/>
        <v>279</v>
      </c>
      <c r="T14" s="82">
        <f t="shared" si="2"/>
        <v>22563.54</v>
      </c>
      <c r="U14" s="77">
        <f t="shared" si="0"/>
        <v>2968.8868421052634</v>
      </c>
      <c r="V14" s="112"/>
      <c r="W14" s="49"/>
    </row>
    <row r="15" spans="1:23" ht="12.75">
      <c r="A15" s="106" t="s">
        <v>94</v>
      </c>
      <c r="B15" s="178">
        <v>28460</v>
      </c>
      <c r="C15" s="178" t="s">
        <v>235</v>
      </c>
      <c r="D15" s="178">
        <v>1240</v>
      </c>
      <c r="E15" s="178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8">
        <f t="shared" si="1"/>
        <v>1240</v>
      </c>
      <c r="T15" s="82">
        <f t="shared" si="2"/>
        <v>21323.54</v>
      </c>
      <c r="U15" s="77">
        <f t="shared" si="0"/>
        <v>2805.7289473684214</v>
      </c>
      <c r="V15" s="112"/>
      <c r="W15" s="49"/>
    </row>
    <row r="16" spans="1:23" ht="12.75">
      <c r="A16" s="106" t="s">
        <v>245</v>
      </c>
      <c r="B16" s="178">
        <v>29575</v>
      </c>
      <c r="C16" s="178" t="s">
        <v>235</v>
      </c>
      <c r="D16" s="178">
        <v>53.7</v>
      </c>
      <c r="E16" s="178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58">
        <f t="shared" si="1"/>
        <v>53.7</v>
      </c>
      <c r="T16" s="82">
        <f t="shared" si="2"/>
        <v>21269.84</v>
      </c>
      <c r="U16" s="77">
        <f t="shared" si="0"/>
        <v>2798.663157894737</v>
      </c>
      <c r="V16" s="112"/>
      <c r="W16" s="49"/>
    </row>
    <row r="17" spans="1:23" ht="12.75">
      <c r="A17" s="106" t="s">
        <v>154</v>
      </c>
      <c r="B17" s="178"/>
      <c r="C17" s="178" t="s">
        <v>235</v>
      </c>
      <c r="D17" s="178"/>
      <c r="E17" s="178"/>
      <c r="F17" s="4"/>
      <c r="G17" s="4"/>
      <c r="H17" s="4"/>
      <c r="I17" s="4"/>
      <c r="J17" s="4"/>
      <c r="K17" s="4"/>
      <c r="L17" s="4">
        <v>500</v>
      </c>
      <c r="M17" s="4"/>
      <c r="N17" s="4"/>
      <c r="O17" s="4"/>
      <c r="P17" s="4"/>
      <c r="Q17" s="4"/>
      <c r="R17" s="4"/>
      <c r="S17" s="58">
        <f t="shared" si="1"/>
        <v>500</v>
      </c>
      <c r="T17" s="82">
        <f t="shared" si="2"/>
        <v>20769.84</v>
      </c>
      <c r="U17" s="77">
        <f t="shared" si="0"/>
        <v>2732.8736842105263</v>
      </c>
      <c r="V17" s="112"/>
      <c r="W17" s="49"/>
    </row>
    <row r="18" spans="1:23" ht="12.75">
      <c r="A18" s="106"/>
      <c r="B18" s="178"/>
      <c r="C18" s="178"/>
      <c r="D18" s="178"/>
      <c r="E18" s="178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8">
        <f t="shared" si="1"/>
        <v>0</v>
      </c>
      <c r="T18" s="82">
        <f t="shared" si="2"/>
        <v>20769.84</v>
      </c>
      <c r="U18" s="77">
        <f t="shared" si="0"/>
        <v>2732.8736842105263</v>
      </c>
      <c r="V18" s="112"/>
      <c r="W18" s="49"/>
    </row>
    <row r="19" spans="1:23" ht="12.75">
      <c r="A19" s="106" t="s">
        <v>112</v>
      </c>
      <c r="B19" s="178">
        <v>172932</v>
      </c>
      <c r="C19" s="178" t="s">
        <v>246</v>
      </c>
      <c r="D19" s="178"/>
      <c r="E19" s="178"/>
      <c r="F19" s="4"/>
      <c r="G19" s="4"/>
      <c r="H19" s="4"/>
      <c r="I19" s="4">
        <v>200</v>
      </c>
      <c r="J19" s="4"/>
      <c r="K19" s="4"/>
      <c r="L19" s="4"/>
      <c r="M19" s="4"/>
      <c r="N19" s="4"/>
      <c r="O19" s="4"/>
      <c r="P19" s="4"/>
      <c r="Q19" s="4"/>
      <c r="R19" s="4"/>
      <c r="S19" s="58">
        <f t="shared" si="1"/>
        <v>200</v>
      </c>
      <c r="T19" s="82">
        <f t="shared" si="2"/>
        <v>20569.84</v>
      </c>
      <c r="U19" s="77">
        <f t="shared" si="0"/>
        <v>2706.557894736842</v>
      </c>
      <c r="V19" s="112"/>
      <c r="W19" s="49"/>
    </row>
    <row r="20" spans="1:23" ht="12.75">
      <c r="A20" s="106" t="s">
        <v>112</v>
      </c>
      <c r="B20" s="178">
        <v>173225</v>
      </c>
      <c r="C20" s="178" t="s">
        <v>246</v>
      </c>
      <c r="D20" s="178"/>
      <c r="E20" s="178"/>
      <c r="F20" s="4"/>
      <c r="G20" s="4"/>
      <c r="H20" s="4"/>
      <c r="I20" s="4">
        <v>100</v>
      </c>
      <c r="J20" s="4"/>
      <c r="K20" s="4"/>
      <c r="L20" s="4"/>
      <c r="M20" s="4"/>
      <c r="N20" s="4"/>
      <c r="O20" s="4"/>
      <c r="P20" s="4"/>
      <c r="Q20" s="4"/>
      <c r="R20" s="4"/>
      <c r="S20" s="58">
        <f t="shared" si="1"/>
        <v>100</v>
      </c>
      <c r="T20" s="82">
        <f t="shared" si="2"/>
        <v>20469.84</v>
      </c>
      <c r="U20" s="77">
        <f t="shared" si="0"/>
        <v>2693.4</v>
      </c>
      <c r="V20" s="112"/>
      <c r="W20" s="49"/>
    </row>
    <row r="21" spans="1:23" ht="12.75">
      <c r="A21" s="106" t="s">
        <v>112</v>
      </c>
      <c r="B21" s="178">
        <v>172546</v>
      </c>
      <c r="C21" s="178" t="s">
        <v>246</v>
      </c>
      <c r="D21" s="178"/>
      <c r="E21" s="178"/>
      <c r="F21" s="4"/>
      <c r="G21" s="4"/>
      <c r="H21" s="4"/>
      <c r="I21" s="4">
        <v>400</v>
      </c>
      <c r="J21" s="4"/>
      <c r="K21" s="4"/>
      <c r="L21" s="4"/>
      <c r="M21" s="4"/>
      <c r="N21" s="4"/>
      <c r="O21" s="4"/>
      <c r="P21" s="4"/>
      <c r="Q21" s="4"/>
      <c r="R21" s="4"/>
      <c r="S21" s="58">
        <f t="shared" si="1"/>
        <v>400</v>
      </c>
      <c r="T21" s="82">
        <f t="shared" si="2"/>
        <v>20069.84</v>
      </c>
      <c r="U21" s="77">
        <f t="shared" si="0"/>
        <v>2640.7684210526318</v>
      </c>
      <c r="V21" s="112"/>
      <c r="W21" s="49"/>
    </row>
    <row r="22" spans="1:23" ht="12.75">
      <c r="A22" s="106" t="s">
        <v>247</v>
      </c>
      <c r="B22" s="178">
        <v>103</v>
      </c>
      <c r="C22" s="178" t="s">
        <v>246</v>
      </c>
      <c r="D22" s="178"/>
      <c r="E22" s="178"/>
      <c r="F22" s="4">
        <v>35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8">
        <f t="shared" si="1"/>
        <v>35</v>
      </c>
      <c r="T22" s="82">
        <f t="shared" si="2"/>
        <v>20034.84</v>
      </c>
      <c r="U22" s="77">
        <f t="shared" si="0"/>
        <v>2636.163157894737</v>
      </c>
      <c r="V22" s="112"/>
      <c r="W22" s="49"/>
    </row>
    <row r="23" spans="1:23" ht="12.75">
      <c r="A23" s="106" t="s">
        <v>204</v>
      </c>
      <c r="B23" s="178">
        <v>8</v>
      </c>
      <c r="C23" s="178" t="s">
        <v>246</v>
      </c>
      <c r="D23" s="178"/>
      <c r="E23" s="178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>
        <v>26</v>
      </c>
      <c r="R23" s="4"/>
      <c r="S23" s="58">
        <f t="shared" si="1"/>
        <v>26</v>
      </c>
      <c r="T23" s="82">
        <f t="shared" si="2"/>
        <v>20008.84</v>
      </c>
      <c r="U23" s="77">
        <f t="shared" si="0"/>
        <v>2632.742105263158</v>
      </c>
      <c r="V23" s="112"/>
      <c r="W23" s="49"/>
    </row>
    <row r="24" spans="1:23" ht="12.75">
      <c r="A24" s="106" t="s">
        <v>248</v>
      </c>
      <c r="B24" s="178">
        <v>5</v>
      </c>
      <c r="C24" s="178" t="s">
        <v>246</v>
      </c>
      <c r="D24" s="178"/>
      <c r="E24" s="178"/>
      <c r="F24" s="4"/>
      <c r="G24" s="4"/>
      <c r="H24" s="4"/>
      <c r="I24" s="4"/>
      <c r="J24" s="4"/>
      <c r="K24" s="4"/>
      <c r="L24" s="4"/>
      <c r="M24" s="4"/>
      <c r="N24" s="4"/>
      <c r="O24" s="4">
        <v>100</v>
      </c>
      <c r="P24" s="4"/>
      <c r="Q24" s="4"/>
      <c r="R24" s="4"/>
      <c r="S24" s="58">
        <f t="shared" si="1"/>
        <v>100</v>
      </c>
      <c r="T24" s="82">
        <f t="shared" si="2"/>
        <v>19908.84</v>
      </c>
      <c r="U24" s="77">
        <f t="shared" si="0"/>
        <v>2619.584210526316</v>
      </c>
      <c r="V24" s="112"/>
      <c r="W24" s="49"/>
    </row>
    <row r="25" spans="1:23" ht="12.75">
      <c r="A25" s="106" t="s">
        <v>249</v>
      </c>
      <c r="B25" s="178">
        <v>3677134</v>
      </c>
      <c r="C25" s="178" t="s">
        <v>246</v>
      </c>
      <c r="D25" s="178"/>
      <c r="E25" s="178"/>
      <c r="F25" s="4"/>
      <c r="G25" s="4"/>
      <c r="H25" s="4"/>
      <c r="I25" s="4"/>
      <c r="J25" s="4"/>
      <c r="K25" s="4">
        <v>34</v>
      </c>
      <c r="L25" s="4"/>
      <c r="M25" s="4"/>
      <c r="N25" s="4"/>
      <c r="O25" s="4"/>
      <c r="P25" s="4"/>
      <c r="Q25" s="4"/>
      <c r="R25" s="4"/>
      <c r="S25" s="58">
        <f t="shared" si="1"/>
        <v>34</v>
      </c>
      <c r="T25" s="82">
        <f t="shared" si="2"/>
        <v>19874.84</v>
      </c>
      <c r="U25" s="77">
        <f t="shared" si="0"/>
        <v>2615.1105263157897</v>
      </c>
      <c r="V25" s="112"/>
      <c r="W25" s="49"/>
    </row>
    <row r="26" spans="1:23" ht="12.75">
      <c r="A26" s="171" t="s">
        <v>250</v>
      </c>
      <c r="B26" s="178">
        <v>1168</v>
      </c>
      <c r="C26" s="178" t="s">
        <v>246</v>
      </c>
      <c r="D26" s="178">
        <v>40</v>
      </c>
      <c r="E26" s="178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58">
        <f t="shared" si="1"/>
        <v>40</v>
      </c>
      <c r="T26" s="83">
        <f t="shared" si="2"/>
        <v>19834.84</v>
      </c>
      <c r="U26" s="77">
        <f t="shared" si="0"/>
        <v>2609.8473684210526</v>
      </c>
      <c r="V26" s="112"/>
      <c r="W26" s="49"/>
    </row>
    <row r="27" spans="1:23" ht="12.75">
      <c r="A27" s="171" t="s">
        <v>251</v>
      </c>
      <c r="B27" s="178">
        <v>1331</v>
      </c>
      <c r="C27" s="178" t="s">
        <v>246</v>
      </c>
      <c r="D27" s="178"/>
      <c r="E27" s="178"/>
      <c r="F27" s="4">
        <v>65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58">
        <f t="shared" si="1"/>
        <v>65</v>
      </c>
      <c r="T27" s="83">
        <f t="shared" si="2"/>
        <v>19769.84</v>
      </c>
      <c r="U27" s="77">
        <f t="shared" si="0"/>
        <v>2601.2947368421055</v>
      </c>
      <c r="V27" s="112"/>
      <c r="W27" s="49"/>
    </row>
    <row r="28" spans="1:23" ht="12.75">
      <c r="A28" s="171"/>
      <c r="B28" s="178"/>
      <c r="C28" s="178"/>
      <c r="D28" s="178"/>
      <c r="E28" s="178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58">
        <f t="shared" si="1"/>
        <v>0</v>
      </c>
      <c r="T28" s="83">
        <f t="shared" si="2"/>
        <v>19769.84</v>
      </c>
      <c r="U28" s="77">
        <f t="shared" si="0"/>
        <v>2601.2947368421055</v>
      </c>
      <c r="V28" s="112"/>
      <c r="W28" s="49"/>
    </row>
    <row r="29" spans="1:23" ht="13.5" thickBot="1">
      <c r="A29" s="106"/>
      <c r="B29" s="178"/>
      <c r="C29" s="178"/>
      <c r="D29" s="178"/>
      <c r="E29" s="179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58">
        <f t="shared" si="1"/>
        <v>0</v>
      </c>
      <c r="T29" s="83">
        <f t="shared" si="2"/>
        <v>19769.84</v>
      </c>
      <c r="U29" s="77">
        <f t="shared" si="0"/>
        <v>2601.2947368421055</v>
      </c>
      <c r="V29" s="112"/>
      <c r="W29" s="49"/>
    </row>
    <row r="30" spans="1:23" ht="13.5" thickBot="1">
      <c r="A30" s="11" t="s">
        <v>15</v>
      </c>
      <c r="B30" s="12"/>
      <c r="C30" s="13"/>
      <c r="D30" s="13">
        <f>SUM(D4:D29)</f>
        <v>12799.16</v>
      </c>
      <c r="E30" s="13">
        <f aca="true" t="shared" si="3" ref="E30:S30">SUM(E4:E29)</f>
        <v>5781</v>
      </c>
      <c r="F30" s="13">
        <f t="shared" si="3"/>
        <v>100</v>
      </c>
      <c r="G30" s="13">
        <f t="shared" si="3"/>
        <v>0</v>
      </c>
      <c r="H30" s="13">
        <f t="shared" si="3"/>
        <v>2700</v>
      </c>
      <c r="I30" s="13">
        <f t="shared" si="3"/>
        <v>1300</v>
      </c>
      <c r="J30" s="13">
        <f t="shared" si="3"/>
        <v>0</v>
      </c>
      <c r="K30" s="13">
        <f t="shared" si="3"/>
        <v>34</v>
      </c>
      <c r="L30" s="13">
        <f t="shared" si="3"/>
        <v>500</v>
      </c>
      <c r="M30" s="13">
        <f>SUM(M4:M29)</f>
        <v>0</v>
      </c>
      <c r="N30" s="13">
        <f>SUM(N4:N29)</f>
        <v>0</v>
      </c>
      <c r="O30" s="13">
        <f>SUM(O4:O29)</f>
        <v>150</v>
      </c>
      <c r="P30" s="13">
        <f t="shared" si="3"/>
        <v>0</v>
      </c>
      <c r="Q30" s="13">
        <f t="shared" si="3"/>
        <v>26</v>
      </c>
      <c r="R30" s="13">
        <f t="shared" si="3"/>
        <v>0</v>
      </c>
      <c r="S30" s="63">
        <f t="shared" si="3"/>
        <v>23390.16</v>
      </c>
      <c r="T30" s="84">
        <f>T29</f>
        <v>19769.84</v>
      </c>
      <c r="U30" s="78">
        <f t="shared" si="0"/>
        <v>2601.2947368421055</v>
      </c>
      <c r="V30" s="67">
        <f>SUM(V3:V29)</f>
        <v>234372.6</v>
      </c>
      <c r="W30" s="7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 WINDOWS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WINDOWS</dc:creator>
  <cp:keywords/>
  <dc:description/>
  <cp:lastModifiedBy>Lynn</cp:lastModifiedBy>
  <cp:lastPrinted>1998-01-01T07:48:37Z</cp:lastPrinted>
  <dcterms:created xsi:type="dcterms:W3CDTF">2003-11-14T03:44:24Z</dcterms:created>
  <dcterms:modified xsi:type="dcterms:W3CDTF">2011-09-08T15:00:12Z</dcterms:modified>
  <cp:category/>
  <cp:version/>
  <cp:contentType/>
  <cp:contentStatus/>
</cp:coreProperties>
</file>